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wikusnierz\Documents\Alter\2019 Mulch\"/>
    </mc:Choice>
  </mc:AlternateContent>
  <xr:revisionPtr revIDLastSave="0" documentId="13_ncr:1_{E6BCC056-D354-4DE9-BF37-0517A51E5331}" xr6:coauthVersionLast="43" xr6:coauthVersionMax="43" xr10:uidLastSave="{00000000-0000-0000-0000-000000000000}"/>
  <bookViews>
    <workbookView xWindow="-120" yWindow="-120" windowWidth="24240" windowHeight="13740" activeTab="1" xr2:uid="{00000000-000D-0000-FFFF-FFFF00000000}"/>
  </bookViews>
  <sheets>
    <sheet name="Bal Sheet 2019" sheetId="14" r:id="rId1"/>
    <sheet name="Analysis 2019" sheetId="15" r:id="rId2"/>
    <sheet name="2019 Receipts by name" sheetId="16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5" l="1"/>
  <c r="G37" i="14"/>
  <c r="G38" i="14"/>
  <c r="G13" i="16"/>
  <c r="G14" i="16"/>
  <c r="G17" i="16"/>
  <c r="G9" i="16"/>
  <c r="G3" i="16"/>
  <c r="G12" i="16"/>
  <c r="G11" i="16"/>
  <c r="G10" i="16"/>
  <c r="G8" i="16"/>
  <c r="G7" i="16"/>
  <c r="G6" i="16"/>
  <c r="G5" i="16"/>
  <c r="G4" i="16"/>
  <c r="R77" i="14"/>
  <c r="N80" i="14"/>
  <c r="N79" i="14"/>
  <c r="N77" i="14"/>
  <c r="N76" i="14"/>
  <c r="N78" i="14"/>
  <c r="N82" i="14"/>
  <c r="R82" i="14"/>
  <c r="G61" i="14"/>
  <c r="E12" i="14"/>
  <c r="G44" i="14"/>
  <c r="G36" i="14"/>
  <c r="G65" i="14"/>
  <c r="E8" i="15"/>
  <c r="E26" i="15"/>
  <c r="F26" i="15"/>
  <c r="L7" i="15"/>
  <c r="L8" i="15"/>
  <c r="L9" i="15"/>
  <c r="L10" i="15"/>
  <c r="L13" i="15"/>
  <c r="L16" i="15"/>
  <c r="L17" i="15"/>
  <c r="L25" i="15"/>
  <c r="M25" i="15"/>
  <c r="L18" i="15"/>
  <c r="L14" i="15"/>
  <c r="L24" i="15"/>
  <c r="N24" i="15"/>
  <c r="M24" i="15"/>
  <c r="L20" i="15"/>
  <c r="L19" i="15"/>
  <c r="G5" i="15"/>
  <c r="G6" i="15"/>
  <c r="G7" i="15"/>
  <c r="G8" i="15"/>
  <c r="G11" i="15"/>
  <c r="G14" i="15"/>
  <c r="G12" i="15"/>
  <c r="G83" i="14"/>
  <c r="H84" i="14"/>
  <c r="G12" i="14"/>
  <c r="G13" i="14"/>
  <c r="G14" i="14"/>
  <c r="G17" i="14"/>
  <c r="G18" i="14"/>
  <c r="G19" i="14"/>
  <c r="G21" i="14"/>
  <c r="G22" i="14"/>
  <c r="G24" i="14"/>
  <c r="G27" i="14"/>
  <c r="G28" i="14"/>
  <c r="G29" i="14"/>
  <c r="G30" i="14"/>
  <c r="G32" i="14"/>
  <c r="G35" i="14"/>
  <c r="G40" i="14"/>
  <c r="G41" i="14"/>
  <c r="G48" i="14"/>
  <c r="G56" i="14"/>
  <c r="G59" i="14"/>
  <c r="G62" i="14"/>
  <c r="G66" i="14"/>
  <c r="G69" i="14"/>
  <c r="G71" i="14"/>
  <c r="H73" i="14"/>
  <c r="H86" i="14"/>
  <c r="D84" i="14"/>
  <c r="D85" i="14"/>
  <c r="D86" i="14"/>
  <c r="D89" i="14"/>
  <c r="G31" i="14"/>
  <c r="L1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wikusnierz</author>
  </authors>
  <commentList>
    <comment ref="G79" authorId="0" shapeId="0" xr:uid="{3FE238A9-7D74-40AD-BF76-00A2573A086F}">
      <text>
        <r>
          <rPr>
            <b/>
            <sz val="9"/>
            <color indexed="81"/>
            <rFont val="Tahoma"/>
            <charset val="1"/>
          </rPr>
          <t>wikusnierz:</t>
        </r>
        <r>
          <rPr>
            <sz val="9"/>
            <color indexed="81"/>
            <rFont val="Tahoma"/>
            <charset val="1"/>
          </rPr>
          <t xml:space="preserve">
In DB  1047 in drawer</t>
        </r>
      </text>
    </comment>
  </commentList>
</comments>
</file>

<file path=xl/sharedStrings.xml><?xml version="1.0" encoding="utf-8"?>
<sst xmlns="http://schemas.openxmlformats.org/spreadsheetml/2006/main" count="297" uniqueCount="147">
  <si>
    <t>Mulch</t>
  </si>
  <si>
    <t>ITEM</t>
  </si>
  <si>
    <t>QTY</t>
  </si>
  <si>
    <t>COST</t>
  </si>
  <si>
    <t>TOTAL</t>
  </si>
  <si>
    <t>DESCRIPTION</t>
  </si>
  <si>
    <t>Truck Rental</t>
  </si>
  <si>
    <t>Fuel</t>
  </si>
  <si>
    <t>Food</t>
  </si>
  <si>
    <t>INVOICE DATE</t>
  </si>
  <si>
    <t>VENDOR</t>
  </si>
  <si>
    <t>R.L. Shane</t>
  </si>
  <si>
    <t>Subtotal</t>
  </si>
  <si>
    <t>Supplies &amp; Misc.</t>
  </si>
  <si>
    <t>EXPENSES</t>
  </si>
  <si>
    <t>INCOME</t>
  </si>
  <si>
    <t>ANALYSIS</t>
  </si>
  <si>
    <t>TOTAL EXPENSES</t>
  </si>
  <si>
    <t>AMOUNT</t>
  </si>
  <si>
    <t>Mulch Sold</t>
  </si>
  <si>
    <t>Total Bags</t>
  </si>
  <si>
    <t>PRICE</t>
  </si>
  <si>
    <t>Inventory</t>
  </si>
  <si>
    <t>Bags Received</t>
  </si>
  <si>
    <t>Bags Unaccounted for</t>
  </si>
  <si>
    <t>Mulch Sales, Del Fees &amp; Donations</t>
  </si>
  <si>
    <t>Donations</t>
  </si>
  <si>
    <t>Sign Connection</t>
  </si>
  <si>
    <t>Vinyl</t>
  </si>
  <si>
    <t>Bags Disbursed</t>
  </si>
  <si>
    <t>Calculated Income</t>
  </si>
  <si>
    <t>Sale Dates:</t>
  </si>
  <si>
    <t>Report Date:</t>
  </si>
  <si>
    <t>Alter Music Association</t>
  </si>
  <si>
    <t>Mulch Sale Financial Report</t>
  </si>
  <si>
    <t>Calling Party</t>
  </si>
  <si>
    <t>Cash</t>
  </si>
  <si>
    <t>Pizza</t>
  </si>
  <si>
    <t>Cash for change</t>
  </si>
  <si>
    <t>Ace Hardware</t>
  </si>
  <si>
    <t>Propane</t>
  </si>
  <si>
    <t>Penske</t>
  </si>
  <si>
    <t>Delivery Fees</t>
  </si>
  <si>
    <t>Trucks</t>
  </si>
  <si>
    <t>DATE OF DEPOSIT</t>
  </si>
  <si>
    <t>Supplies</t>
  </si>
  <si>
    <t>flat bed</t>
  </si>
  <si>
    <t>Meijer Gas</t>
  </si>
  <si>
    <t>Lunarpages</t>
  </si>
  <si>
    <t>Website</t>
  </si>
  <si>
    <t>Website host (annual)</t>
  </si>
  <si>
    <t>Mulch Sale 2012 Analysis Report</t>
  </si>
  <si>
    <t>Special Pricing</t>
  </si>
  <si>
    <t>Orders written off</t>
  </si>
  <si>
    <t>Hospitality</t>
  </si>
  <si>
    <t>Food for Mulch Sale Workers</t>
  </si>
  <si>
    <t>Bags Unsold</t>
  </si>
  <si>
    <t>Outstanding Payments:</t>
  </si>
  <si>
    <t>Net Actual Profit:</t>
  </si>
  <si>
    <t>TOTAL INCOME ACTUAL:</t>
  </si>
  <si>
    <t>Expected Profit: (Net Actual Profit + Outstanding Payment):</t>
  </si>
  <si>
    <t>Expected Calculated Income:</t>
  </si>
  <si>
    <t>(Total Income - Expenses)</t>
  </si>
  <si>
    <t>Dominos</t>
  </si>
  <si>
    <t xml:space="preserve">        </t>
  </si>
  <si>
    <t>Total Actual Income:</t>
  </si>
  <si>
    <t>yard signs</t>
  </si>
  <si>
    <t>Credit Card charge</t>
  </si>
  <si>
    <t>2.7% charge for credit card orders</t>
  </si>
  <si>
    <t>Alter High School</t>
  </si>
  <si>
    <t>CHECKS</t>
  </si>
  <si>
    <t>CASH</t>
  </si>
  <si>
    <t>Credit for ripped bags</t>
  </si>
  <si>
    <t>Credit</t>
  </si>
  <si>
    <t>(not incl petty cash and refunds)</t>
  </si>
  <si>
    <t>Vinyl patches for mulch sale signs (dates)</t>
  </si>
  <si>
    <t>50 yard signs, stakes, vinyl banner replacement of "will sell off truck" for website</t>
  </si>
  <si>
    <t>Yard &amp; Truck Supplies</t>
  </si>
  <si>
    <t>Website Maintenance</t>
  </si>
  <si>
    <t>end of sale</t>
  </si>
  <si>
    <t>Credit Card Charges</t>
  </si>
  <si>
    <t>(Deposits - petty cash and refunds)</t>
  </si>
  <si>
    <t>Notes</t>
  </si>
  <si>
    <t>Petty Cash &amp; Refunds</t>
  </si>
  <si>
    <t>10 truck loads delivered 1st week</t>
  </si>
  <si>
    <t xml:space="preserve">Prizes - Donated </t>
  </si>
  <si>
    <t xml:space="preserve"> </t>
  </si>
  <si>
    <t>Snacks (CHIPS)</t>
  </si>
  <si>
    <t>Sam's</t>
  </si>
  <si>
    <t>Alter High School (via Ilona Kusnierz)</t>
  </si>
  <si>
    <t>Duct tape</t>
  </si>
  <si>
    <t>Tip</t>
  </si>
  <si>
    <t>CREDIT CARD</t>
  </si>
  <si>
    <t>1-25 Bag qty</t>
  </si>
  <si>
    <t>26-39 bag qty</t>
  </si>
  <si>
    <t>39+ bag qty</t>
  </si>
  <si>
    <t>Receipt?</t>
  </si>
  <si>
    <t>Yes</t>
  </si>
  <si>
    <t>No</t>
  </si>
  <si>
    <t>Kroger</t>
  </si>
  <si>
    <t>Amount</t>
  </si>
  <si>
    <t>Ice for Mulch</t>
  </si>
  <si>
    <t>Cash Listing</t>
  </si>
  <si>
    <t>Starter</t>
  </si>
  <si>
    <t>Total</t>
  </si>
  <si>
    <t>CASH BOX</t>
  </si>
  <si>
    <t>Cash Reports</t>
  </si>
  <si>
    <t>$ Value</t>
  </si>
  <si>
    <t>Number</t>
  </si>
  <si>
    <t>Delta</t>
  </si>
  <si>
    <t>Coins</t>
  </si>
  <si>
    <t>Yuhaz</t>
  </si>
  <si>
    <t>Volunteer Type</t>
  </si>
  <si>
    <t xml:space="preserve">Number Shifts of Volunteer </t>
  </si>
  <si>
    <t>Type</t>
  </si>
  <si>
    <t>Parent</t>
  </si>
  <si>
    <t>Volunteer Coordinator</t>
  </si>
  <si>
    <t>Data Entry</t>
  </si>
  <si>
    <t>Yard</t>
  </si>
  <si>
    <t>Pick Up Trucks</t>
  </si>
  <si>
    <t>Flatbed</t>
  </si>
  <si>
    <t>Drivers</t>
  </si>
  <si>
    <t xml:space="preserve">Chasers </t>
  </si>
  <si>
    <t>Band Kids</t>
  </si>
  <si>
    <t>Football</t>
  </si>
  <si>
    <t>Total Band Kids</t>
  </si>
  <si>
    <t>11700+ Bags to make $17K</t>
  </si>
  <si>
    <t>6 - 3 Flatbed shifts + 5 2 Flatbeds = 28 shifts to deliver the mulch</t>
  </si>
  <si>
    <t>Total Parent shifts</t>
  </si>
  <si>
    <t>Key Club</t>
  </si>
  <si>
    <t># of Band Kids</t>
  </si>
  <si>
    <t>8-10 Kids per truck including Football and Key Club</t>
  </si>
  <si>
    <t>$148 Bag</t>
  </si>
  <si>
    <t>Transfer to LAX</t>
  </si>
  <si>
    <t>Lacross</t>
  </si>
  <si>
    <t>paid to us should be LAX</t>
  </si>
  <si>
    <t>To Treasurer</t>
  </si>
  <si>
    <t>Meijer Ink</t>
  </si>
  <si>
    <t>Printer Ink</t>
  </si>
  <si>
    <t>In for printing invoices and routes</t>
  </si>
  <si>
    <t>James Dillion</t>
  </si>
  <si>
    <t>Hot Dog Buns</t>
  </si>
  <si>
    <t>Angie Moehler</t>
  </si>
  <si>
    <t>Brendan Connair</t>
  </si>
  <si>
    <t>Meier</t>
  </si>
  <si>
    <t>Ink</t>
  </si>
  <si>
    <t>4-5-19 thru 4-14-19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</si>
</sst>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[$-409]d\-mmm\-yy;@"/>
    <numFmt numFmtId="166" formatCode="_([$$-409]* #,##0.00_);_([$$-409]* \(#,##0.00\);_([$$-409]* &quot;-&quot;??_);_(@_)"/>
    <numFmt numFmtId="169" formatCode="0.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</font>
    <font>
      <sz val="14"/>
      <name val="Arial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0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10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/>
    <xf numFmtId="4" fontId="1" fillId="0" borderId="0" xfId="0" applyNumberFormat="1" applyFont="1"/>
    <xf numFmtId="165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164" fontId="0" fillId="2" borderId="0" xfId="0" applyNumberFormat="1" applyFill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left"/>
    </xf>
    <xf numFmtId="164" fontId="1" fillId="3" borderId="3" xfId="0" applyNumberFormat="1" applyFont="1" applyFill="1" applyBorder="1"/>
    <xf numFmtId="165" fontId="1" fillId="3" borderId="0" xfId="0" applyNumberFormat="1" applyFont="1" applyFill="1"/>
    <xf numFmtId="164" fontId="1" fillId="3" borderId="0" xfId="0" applyNumberFormat="1" applyFont="1" applyFill="1"/>
    <xf numFmtId="0" fontId="1" fillId="2" borderId="2" xfId="0" applyFont="1" applyFill="1" applyBorder="1"/>
    <xf numFmtId="165" fontId="1" fillId="0" borderId="1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4" fillId="0" borderId="0" xfId="0" applyNumberFormat="1" applyFont="1"/>
    <xf numFmtId="15" fontId="3" fillId="0" borderId="0" xfId="0" applyNumberFormat="1" applyFont="1"/>
    <xf numFmtId="44" fontId="0" fillId="0" borderId="0" xfId="1" applyFont="1"/>
    <xf numFmtId="14" fontId="3" fillId="0" borderId="0" xfId="0" quotePrefix="1" applyNumberFormat="1" applyFont="1"/>
    <xf numFmtId="0" fontId="5" fillId="0" borderId="0" xfId="0" applyFont="1" applyAlignment="1">
      <alignment horizontal="center"/>
    </xf>
    <xf numFmtId="166" fontId="3" fillId="4" borderId="0" xfId="0" applyNumberFormat="1" applyFont="1" applyFill="1"/>
    <xf numFmtId="0" fontId="2" fillId="2" borderId="0" xfId="0" applyFont="1" applyFill="1"/>
    <xf numFmtId="4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7" xfId="0" applyFont="1" applyBorder="1"/>
    <xf numFmtId="0" fontId="3" fillId="0" borderId="9" xfId="0" applyFont="1" applyBorder="1"/>
    <xf numFmtId="0" fontId="0" fillId="0" borderId="10" xfId="0" applyBorder="1"/>
    <xf numFmtId="0" fontId="3" fillId="0" borderId="7" xfId="0" applyFont="1" applyBorder="1"/>
    <xf numFmtId="0" fontId="1" fillId="0" borderId="4" xfId="0" applyFont="1" applyBorder="1"/>
    <xf numFmtId="0" fontId="3" fillId="0" borderId="10" xfId="0" applyFont="1" applyBorder="1"/>
    <xf numFmtId="0" fontId="3" fillId="0" borderId="11" xfId="0" applyFont="1" applyBorder="1"/>
    <xf numFmtId="44" fontId="0" fillId="0" borderId="8" xfId="1" applyFont="1" applyBorder="1"/>
    <xf numFmtId="44" fontId="1" fillId="0" borderId="8" xfId="1" applyFont="1" applyBorder="1"/>
    <xf numFmtId="44" fontId="0" fillId="0" borderId="11" xfId="1" applyFont="1" applyBorder="1"/>
    <xf numFmtId="14" fontId="3" fillId="0" borderId="0" xfId="0" applyNumberFormat="1" applyFont="1" applyAlignment="1">
      <alignment wrapText="1"/>
    </xf>
    <xf numFmtId="164" fontId="7" fillId="0" borderId="0" xfId="0" applyNumberFormat="1" applyFont="1"/>
    <xf numFmtId="2" fontId="0" fillId="0" borderId="0" xfId="0" applyNumberFormat="1"/>
    <xf numFmtId="169" fontId="0" fillId="0" borderId="0" xfId="0" applyNumberFormat="1"/>
    <xf numFmtId="1" fontId="0" fillId="0" borderId="0" xfId="0" applyNumberFormat="1"/>
    <xf numFmtId="0" fontId="1" fillId="0" borderId="12" xfId="0" applyFont="1" applyBorder="1"/>
    <xf numFmtId="164" fontId="1" fillId="0" borderId="12" xfId="0" applyNumberFormat="1" applyFont="1" applyBorder="1"/>
    <xf numFmtId="0" fontId="0" fillId="0" borderId="12" xfId="0" applyBorder="1"/>
    <xf numFmtId="0" fontId="8" fillId="0" borderId="0" xfId="0" applyFont="1"/>
    <xf numFmtId="0" fontId="8" fillId="0" borderId="0" xfId="0" applyFont="1" applyAlignment="1">
      <alignment wrapText="1"/>
    </xf>
    <xf numFmtId="165" fontId="8" fillId="0" borderId="0" xfId="0" applyNumberFormat="1" applyFont="1"/>
    <xf numFmtId="44" fontId="8" fillId="0" borderId="0" xfId="1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17" fontId="3" fillId="0" borderId="0" xfId="0" quotePrefix="1" applyNumberFormat="1" applyFont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/>
    <xf numFmtId="164" fontId="3" fillId="2" borderId="0" xfId="0" applyNumberFormat="1" applyFont="1" applyFill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5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horizontal="right"/>
    </xf>
    <xf numFmtId="165" fontId="3" fillId="0" borderId="0" xfId="0" quotePrefix="1" applyNumberFormat="1" applyFont="1"/>
    <xf numFmtId="4" fontId="3" fillId="0" borderId="0" xfId="0" applyNumberFormat="1" applyFont="1"/>
    <xf numFmtId="0" fontId="3" fillId="3" borderId="0" xfId="0" applyFont="1" applyFill="1"/>
    <xf numFmtId="164" fontId="3" fillId="0" borderId="0" xfId="0" applyNumberFormat="1" applyFont="1" applyAlignment="1">
      <alignment horizontal="left"/>
    </xf>
    <xf numFmtId="165" fontId="3" fillId="3" borderId="0" xfId="0" applyNumberFormat="1" applyFont="1" applyFill="1"/>
    <xf numFmtId="164" fontId="4" fillId="0" borderId="0" xfId="0" applyNumberFormat="1" applyFont="1" applyAlignment="1">
      <alignment vertical="top"/>
    </xf>
    <xf numFmtId="164" fontId="11" fillId="0" borderId="0" xfId="0" applyNumberFormat="1" applyFont="1"/>
    <xf numFmtId="0" fontId="1" fillId="0" borderId="0" xfId="0" applyFont="1" applyAlignment="1">
      <alignment horizontal="center"/>
    </xf>
    <xf numFmtId="164" fontId="12" fillId="6" borderId="13" xfId="0" applyNumberFormat="1" applyFont="1" applyFill="1" applyBorder="1"/>
    <xf numFmtId="164" fontId="12" fillId="5" borderId="13" xfId="0" applyNumberFormat="1" applyFont="1" applyFill="1" applyBorder="1"/>
    <xf numFmtId="164" fontId="0" fillId="0" borderId="0" xfId="0" applyNumberFormat="1" applyFont="1"/>
    <xf numFmtId="166" fontId="3" fillId="0" borderId="0" xfId="0" applyNumberFormat="1" applyFont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</dxf>
    <dxf>
      <numFmt numFmtId="165" formatCode="[$-409]d\-mmm\-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85EC16-EB96-4F61-8B76-EC99C3533ED4}" name="Table323" displayName="Table323" ref="A2:J19" totalsRowShown="0" headerRowDxfId="7">
  <autoFilter ref="A2:J19" xr:uid="{00000000-0009-0000-0100-000003000000}"/>
  <sortState xmlns:xlrd2="http://schemas.microsoft.com/office/spreadsheetml/2017/richdata2" ref="A3:I15">
    <sortCondition ref="H2:H15"/>
  </sortState>
  <tableColumns count="10">
    <tableColumn id="1" xr3:uid="{FAF5667F-9969-4154-9FBA-63D4D3F68B5B}" name="VENDOR" dataDxfId="6"/>
    <tableColumn id="2" xr3:uid="{2364E163-B586-486C-A894-87874DAC6973}" name="ITEM" dataDxfId="5"/>
    <tableColumn id="3" xr3:uid="{921E0373-8315-4111-9B46-A1A34B359CBE}" name="DESCRIPTION" dataDxfId="4"/>
    <tableColumn id="4" xr3:uid="{009A8F0D-1809-45D6-8280-8090ECF2586D}" name="INVOICE DATE" dataDxfId="3"/>
    <tableColumn id="5" xr3:uid="{A75D814C-BF46-475E-BA11-7C8E9E130E27}" name="QTY"/>
    <tableColumn id="6" xr3:uid="{7BFBCE5F-382A-47F1-8382-48A7F5EB90B0}" name="COST" dataDxfId="2"/>
    <tableColumn id="7" xr3:uid="{5A910694-BC3C-43E6-91CF-D2CDD0945448}" name="TOTAL" dataDxfId="1"/>
    <tableColumn id="8" xr3:uid="{224CAF19-F2BF-4C63-A342-9453341006FB}" name="Notes" dataDxfId="0"/>
    <tableColumn id="9" xr3:uid="{04449A42-4BED-4DE0-B32F-C65B9E01C0C8}" name="Receipt?"/>
    <tableColumn id="10" xr3:uid="{FE047BFF-C21A-440B-B5C9-EE262F4D9C64}" name="To Treasur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77B66-1FC8-440A-BDA6-680483A1C037}">
  <sheetPr>
    <pageSetUpPr fitToPage="1"/>
  </sheetPr>
  <dimension ref="A1:X106"/>
  <sheetViews>
    <sheetView topLeftCell="A64" zoomScale="70" zoomScaleNormal="70" workbookViewId="0">
      <selection activeCell="K85" sqref="K85:T95"/>
    </sheetView>
  </sheetViews>
  <sheetFormatPr defaultColWidth="8.7109375" defaultRowHeight="18" x14ac:dyDescent="0.25"/>
  <cols>
    <col min="1" max="1" width="20.85546875" style="76" customWidth="1"/>
    <col min="2" max="2" width="17.85546875" style="76" customWidth="1"/>
    <col min="3" max="3" width="17.85546875" style="77" customWidth="1"/>
    <col min="4" max="4" width="17.85546875" style="78" customWidth="1"/>
    <col min="5" max="9" width="17.85546875" style="76" customWidth="1"/>
    <col min="10" max="10" width="10.140625" bestFit="1" customWidth="1"/>
    <col min="14" max="14" width="11.28515625" bestFit="1" customWidth="1"/>
    <col min="18" max="18" width="9.5703125" bestFit="1" customWidth="1"/>
    <col min="22" max="22" width="14.5703125" customWidth="1"/>
  </cols>
  <sheetData>
    <row r="1" spans="1:12" ht="12.75" x14ac:dyDescent="0.2">
      <c r="A1" s="109" t="s">
        <v>33</v>
      </c>
      <c r="B1" s="109"/>
      <c r="C1" s="109"/>
      <c r="D1" s="109"/>
      <c r="E1" s="109"/>
      <c r="F1" s="109"/>
      <c r="G1" s="109"/>
      <c r="H1" s="109"/>
      <c r="I1" s="42"/>
      <c r="J1" s="42"/>
    </row>
    <row r="2" spans="1:12" ht="12.75" x14ac:dyDescent="0.2">
      <c r="A2" s="109" t="s">
        <v>34</v>
      </c>
      <c r="B2" s="109"/>
      <c r="C2" s="109"/>
      <c r="D2" s="109"/>
      <c r="E2" s="109"/>
      <c r="F2" s="109"/>
      <c r="G2" s="109"/>
      <c r="H2" s="109"/>
      <c r="I2" s="42"/>
      <c r="J2" s="42"/>
    </row>
    <row r="3" spans="1:12" ht="12.75" x14ac:dyDescent="0.2">
      <c r="A3" s="26" t="s">
        <v>32</v>
      </c>
      <c r="B3" s="48">
        <v>43590</v>
      </c>
      <c r="C3" s="41"/>
      <c r="D3" s="80"/>
      <c r="E3" s="42"/>
      <c r="F3" s="42"/>
      <c r="G3" s="42"/>
      <c r="H3" s="42"/>
      <c r="I3" s="42"/>
      <c r="J3" s="42"/>
    </row>
    <row r="4" spans="1:12" ht="12.75" x14ac:dyDescent="0.2">
      <c r="A4" s="26" t="s">
        <v>31</v>
      </c>
      <c r="B4" s="42" t="s">
        <v>146</v>
      </c>
      <c r="C4" s="41"/>
      <c r="D4" s="80"/>
      <c r="E4" s="42"/>
      <c r="F4" s="42"/>
      <c r="G4" s="42"/>
      <c r="H4" s="42"/>
      <c r="I4" s="42"/>
      <c r="J4" s="42"/>
    </row>
    <row r="5" spans="1:12" ht="12.75" x14ac:dyDescent="0.2">
      <c r="A5" s="81"/>
      <c r="B5" s="42"/>
      <c r="C5" s="41"/>
      <c r="D5" s="80"/>
      <c r="E5" s="42"/>
      <c r="F5" s="42"/>
      <c r="G5" s="42"/>
      <c r="H5" s="42"/>
      <c r="I5" s="42"/>
      <c r="J5" s="42"/>
    </row>
    <row r="6" spans="1:12" ht="12.75" x14ac:dyDescent="0.2">
      <c r="A6" s="82"/>
      <c r="B6" s="42"/>
      <c r="C6" s="41"/>
      <c r="D6" s="80"/>
      <c r="E6" s="42"/>
      <c r="F6" s="42"/>
      <c r="G6" s="42"/>
      <c r="H6" s="42"/>
      <c r="I6" s="42"/>
      <c r="J6" s="42"/>
    </row>
    <row r="7" spans="1:12" ht="12.75" x14ac:dyDescent="0.2">
      <c r="A7" s="38" t="s">
        <v>14</v>
      </c>
      <c r="B7" s="42"/>
      <c r="C7" s="41"/>
      <c r="D7" s="80"/>
      <c r="E7" s="42"/>
      <c r="F7" s="42"/>
      <c r="G7" s="42"/>
      <c r="H7" s="42"/>
      <c r="I7" s="42"/>
      <c r="J7" s="42"/>
    </row>
    <row r="8" spans="1:12" ht="12.75" x14ac:dyDescent="0.2">
      <c r="A8" s="42"/>
      <c r="B8" s="42"/>
      <c r="C8" s="41"/>
      <c r="D8" s="80"/>
      <c r="E8" s="42"/>
      <c r="F8" s="42"/>
      <c r="G8" s="42"/>
      <c r="H8" s="42"/>
      <c r="I8" s="42"/>
      <c r="J8" s="42"/>
    </row>
    <row r="9" spans="1:12" ht="12.75" x14ac:dyDescent="0.2">
      <c r="A9" s="22" t="s">
        <v>10</v>
      </c>
      <c r="B9" s="22" t="s">
        <v>1</v>
      </c>
      <c r="C9" s="23" t="s">
        <v>5</v>
      </c>
      <c r="D9" s="24" t="s">
        <v>9</v>
      </c>
      <c r="E9" s="25" t="s">
        <v>2</v>
      </c>
      <c r="F9" s="25" t="s">
        <v>3</v>
      </c>
      <c r="G9" s="25" t="s">
        <v>4</v>
      </c>
      <c r="H9" s="25" t="s">
        <v>82</v>
      </c>
      <c r="I9" s="49" t="s">
        <v>96</v>
      </c>
      <c r="J9" s="42"/>
    </row>
    <row r="10" spans="1:12" ht="12.75" x14ac:dyDescent="0.2">
      <c r="A10" s="42"/>
      <c r="B10" s="42"/>
      <c r="C10" s="41"/>
      <c r="D10" s="83"/>
      <c r="E10" s="84"/>
      <c r="F10" s="84"/>
      <c r="G10" s="84"/>
      <c r="H10" s="42"/>
      <c r="I10" s="42"/>
      <c r="J10" s="42"/>
    </row>
    <row r="11" spans="1:12" ht="12.75" x14ac:dyDescent="0.2">
      <c r="A11" s="85"/>
      <c r="B11" s="29" t="s">
        <v>0</v>
      </c>
      <c r="C11" s="86"/>
      <c r="D11" s="87"/>
      <c r="E11" s="88"/>
      <c r="F11" s="88"/>
      <c r="G11" s="88"/>
      <c r="H11" s="85"/>
      <c r="I11" s="42"/>
      <c r="J11" s="42"/>
      <c r="L11">
        <f>3.8*6</f>
        <v>22.799999999999997</v>
      </c>
    </row>
    <row r="12" spans="1:12" ht="25.5" x14ac:dyDescent="0.2">
      <c r="A12" s="42" t="s">
        <v>11</v>
      </c>
      <c r="B12" s="84" t="s">
        <v>0</v>
      </c>
      <c r="C12" s="41" t="s">
        <v>84</v>
      </c>
      <c r="D12" s="80"/>
      <c r="E12" s="42">
        <f>'Analysis 2019'!E23</f>
        <v>11880</v>
      </c>
      <c r="F12" s="43">
        <v>2.15</v>
      </c>
      <c r="G12" s="43">
        <f>E12*F12</f>
        <v>25542</v>
      </c>
      <c r="H12" s="42" t="s">
        <v>11</v>
      </c>
      <c r="I12" s="42"/>
      <c r="J12" s="42"/>
    </row>
    <row r="13" spans="1:12" ht="25.5" x14ac:dyDescent="0.2">
      <c r="A13" s="42"/>
      <c r="B13" s="84" t="s">
        <v>73</v>
      </c>
      <c r="C13" s="41" t="s">
        <v>72</v>
      </c>
      <c r="D13" s="80"/>
      <c r="E13" s="42">
        <v>0</v>
      </c>
      <c r="F13" s="43"/>
      <c r="G13" s="43">
        <f>E13*F13</f>
        <v>0</v>
      </c>
      <c r="H13" s="42" t="s">
        <v>11</v>
      </c>
      <c r="I13" s="42"/>
      <c r="J13" s="42"/>
    </row>
    <row r="14" spans="1:12" ht="12.75" x14ac:dyDescent="0.2">
      <c r="A14" s="42"/>
      <c r="B14" s="84"/>
      <c r="C14" s="41"/>
      <c r="D14" s="80"/>
      <c r="E14" s="42"/>
      <c r="F14" s="4" t="s">
        <v>12</v>
      </c>
      <c r="G14" s="4">
        <f>SUM(G12:G13)</f>
        <v>25542</v>
      </c>
      <c r="H14" s="42"/>
      <c r="I14" s="42"/>
      <c r="J14" s="42"/>
    </row>
    <row r="15" spans="1:12" ht="12.75" x14ac:dyDescent="0.2">
      <c r="A15" s="42"/>
      <c r="B15" s="84"/>
      <c r="C15" s="41"/>
      <c r="D15" s="80"/>
      <c r="E15" s="42"/>
      <c r="F15" s="4"/>
      <c r="G15" s="4"/>
      <c r="H15" s="42"/>
      <c r="I15" s="42"/>
      <c r="J15" s="42"/>
    </row>
    <row r="16" spans="1:12" ht="12.75" x14ac:dyDescent="0.2">
      <c r="A16" s="85"/>
      <c r="B16" s="30" t="s">
        <v>43</v>
      </c>
      <c r="C16" s="86"/>
      <c r="D16" s="89"/>
      <c r="E16" s="85"/>
      <c r="F16" s="90"/>
      <c r="G16" s="90"/>
      <c r="H16" s="85"/>
      <c r="I16" s="42"/>
      <c r="J16" s="42"/>
    </row>
    <row r="17" spans="1:10" ht="12.75" x14ac:dyDescent="0.2">
      <c r="A17" s="42" t="s">
        <v>41</v>
      </c>
      <c r="B17" s="42" t="s">
        <v>6</v>
      </c>
      <c r="C17" s="41" t="s">
        <v>46</v>
      </c>
      <c r="D17" s="80"/>
      <c r="E17" s="42">
        <v>1</v>
      </c>
      <c r="F17" s="45">
        <v>347.65</v>
      </c>
      <c r="G17" s="43">
        <f>E17*F17</f>
        <v>347.65</v>
      </c>
      <c r="H17" s="42"/>
      <c r="I17" s="42"/>
      <c r="J17" s="42"/>
    </row>
    <row r="18" spans="1:10" ht="12.75" x14ac:dyDescent="0.2">
      <c r="A18" s="42"/>
      <c r="B18" s="40" t="s">
        <v>6</v>
      </c>
      <c r="C18" s="41" t="s">
        <v>46</v>
      </c>
      <c r="D18" s="80"/>
      <c r="E18" s="42">
        <v>1</v>
      </c>
      <c r="F18" s="45">
        <v>351.5</v>
      </c>
      <c r="G18" s="43">
        <f>E18*F18</f>
        <v>351.5</v>
      </c>
      <c r="H18" s="42"/>
      <c r="I18" s="42"/>
      <c r="J18" s="42"/>
    </row>
    <row r="19" spans="1:10" ht="12.75" x14ac:dyDescent="0.2">
      <c r="A19" s="42"/>
      <c r="B19" s="40" t="s">
        <v>6</v>
      </c>
      <c r="C19" s="41" t="s">
        <v>46</v>
      </c>
      <c r="D19" s="80"/>
      <c r="E19" s="42">
        <v>1</v>
      </c>
      <c r="F19" s="45">
        <v>356.05</v>
      </c>
      <c r="G19" s="43">
        <f>E19*F19</f>
        <v>356.05</v>
      </c>
      <c r="H19" s="42"/>
      <c r="I19" s="42"/>
      <c r="J19" s="42"/>
    </row>
    <row r="20" spans="1:10" ht="12.75" x14ac:dyDescent="0.2">
      <c r="A20" s="42"/>
      <c r="B20" s="40"/>
      <c r="C20" s="41"/>
      <c r="D20" s="80"/>
      <c r="E20" s="42"/>
      <c r="F20" s="45"/>
      <c r="G20" s="43"/>
      <c r="H20" s="42"/>
      <c r="I20" s="42"/>
      <c r="J20" s="42"/>
    </row>
    <row r="21" spans="1:10" ht="12.75" x14ac:dyDescent="0.2">
      <c r="A21" s="42" t="s">
        <v>41</v>
      </c>
      <c r="B21" s="42" t="s">
        <v>6</v>
      </c>
      <c r="C21" s="41" t="s">
        <v>46</v>
      </c>
      <c r="D21" s="80"/>
      <c r="E21" s="42">
        <v>1</v>
      </c>
      <c r="F21" s="45">
        <v>358.5</v>
      </c>
      <c r="G21" s="43">
        <f>E21*F21</f>
        <v>358.5</v>
      </c>
      <c r="H21" s="42"/>
      <c r="I21" s="42"/>
      <c r="J21" s="42"/>
    </row>
    <row r="22" spans="1:10" ht="12.75" x14ac:dyDescent="0.2">
      <c r="A22" s="42"/>
      <c r="B22" s="40" t="s">
        <v>6</v>
      </c>
      <c r="C22" s="41" t="s">
        <v>46</v>
      </c>
      <c r="D22" s="80"/>
      <c r="E22" s="42">
        <v>1</v>
      </c>
      <c r="F22" s="45">
        <v>359.55</v>
      </c>
      <c r="G22" s="43">
        <f>E22*F22</f>
        <v>359.55</v>
      </c>
      <c r="H22" s="42"/>
      <c r="I22" s="42"/>
      <c r="J22" s="42"/>
    </row>
    <row r="23" spans="1:10" ht="12.75" x14ac:dyDescent="0.2">
      <c r="A23" s="42"/>
      <c r="B23" s="42"/>
      <c r="C23" s="41"/>
      <c r="D23" s="80"/>
      <c r="E23" s="42"/>
      <c r="F23" s="42"/>
      <c r="G23" s="42"/>
      <c r="H23" s="42"/>
      <c r="I23" s="91"/>
      <c r="J23" s="42"/>
    </row>
    <row r="24" spans="1:10" ht="12.75" x14ac:dyDescent="0.2">
      <c r="A24" s="42"/>
      <c r="B24" s="42"/>
      <c r="C24" s="41"/>
      <c r="D24" s="80"/>
      <c r="E24" s="42"/>
      <c r="F24" s="4" t="s">
        <v>12</v>
      </c>
      <c r="G24" s="4">
        <f>SUM(G17:G22)</f>
        <v>1773.25</v>
      </c>
      <c r="H24" s="43"/>
      <c r="I24" s="42"/>
      <c r="J24" s="42"/>
    </row>
    <row r="25" spans="1:10" ht="12.75" x14ac:dyDescent="0.2">
      <c r="A25" s="42"/>
      <c r="B25" s="42"/>
      <c r="C25" s="41"/>
      <c r="D25" s="80"/>
      <c r="E25" s="42"/>
      <c r="F25" s="4"/>
      <c r="G25" s="4"/>
      <c r="H25" s="43"/>
      <c r="I25" s="92"/>
      <c r="J25" s="42"/>
    </row>
    <row r="26" spans="1:10" ht="12.75" x14ac:dyDescent="0.2">
      <c r="A26" s="85"/>
      <c r="B26" s="29" t="s">
        <v>7</v>
      </c>
      <c r="C26" s="86"/>
      <c r="D26" s="89"/>
      <c r="E26" s="85"/>
      <c r="F26" s="90"/>
      <c r="G26" s="90"/>
      <c r="H26" s="85"/>
      <c r="I26" s="92"/>
      <c r="J26" s="42"/>
    </row>
    <row r="27" spans="1:10" ht="12.75" x14ac:dyDescent="0.2">
      <c r="A27" s="42" t="s">
        <v>47</v>
      </c>
      <c r="B27" s="42" t="s">
        <v>7</v>
      </c>
      <c r="C27" s="68"/>
      <c r="D27" s="80"/>
      <c r="E27" s="42">
        <v>1</v>
      </c>
      <c r="F27" s="105">
        <v>67.55</v>
      </c>
      <c r="G27" s="43">
        <f>E27*F27</f>
        <v>67.55</v>
      </c>
      <c r="H27" s="42"/>
      <c r="I27" s="42"/>
      <c r="J27" s="42"/>
    </row>
    <row r="28" spans="1:10" ht="12.75" x14ac:dyDescent="0.2">
      <c r="A28" s="42" t="s">
        <v>47</v>
      </c>
      <c r="B28" s="42" t="s">
        <v>7</v>
      </c>
      <c r="C28" s="68"/>
      <c r="D28" s="80"/>
      <c r="E28" s="42">
        <v>1</v>
      </c>
      <c r="F28" s="106">
        <v>63</v>
      </c>
      <c r="G28" s="43">
        <f>E28*F28</f>
        <v>63</v>
      </c>
      <c r="H28" s="42"/>
      <c r="I28" s="42"/>
      <c r="J28" s="42"/>
    </row>
    <row r="29" spans="1:10" ht="12.75" x14ac:dyDescent="0.2">
      <c r="A29" s="42" t="s">
        <v>47</v>
      </c>
      <c r="B29" s="42" t="s">
        <v>7</v>
      </c>
      <c r="C29" s="68"/>
      <c r="D29" s="80"/>
      <c r="E29" s="42">
        <v>1</v>
      </c>
      <c r="F29" s="105">
        <v>54.18</v>
      </c>
      <c r="G29" s="43">
        <f>E29*F29</f>
        <v>54.18</v>
      </c>
      <c r="H29" s="42"/>
      <c r="I29" s="42"/>
      <c r="J29" s="42"/>
    </row>
    <row r="30" spans="1:10" ht="12.75" x14ac:dyDescent="0.2">
      <c r="A30" s="42" t="s">
        <v>47</v>
      </c>
      <c r="B30" s="42" t="s">
        <v>7</v>
      </c>
      <c r="C30" s="68"/>
      <c r="D30" s="80"/>
      <c r="E30" s="42">
        <v>1</v>
      </c>
      <c r="F30" s="45">
        <v>51.46</v>
      </c>
      <c r="G30" s="43">
        <f>E30*F30</f>
        <v>51.46</v>
      </c>
      <c r="H30" s="42"/>
      <c r="I30" s="42"/>
      <c r="J30" s="42"/>
    </row>
    <row r="31" spans="1:10" ht="12.75" x14ac:dyDescent="0.2">
      <c r="A31" s="42" t="s">
        <v>47</v>
      </c>
      <c r="B31" s="42" t="s">
        <v>7</v>
      </c>
      <c r="C31" s="68"/>
      <c r="D31" s="80"/>
      <c r="E31" s="42">
        <v>1</v>
      </c>
      <c r="F31" s="45">
        <v>40</v>
      </c>
      <c r="G31" s="43">
        <f>E31*F31</f>
        <v>40</v>
      </c>
      <c r="H31" s="42"/>
      <c r="I31" s="42"/>
      <c r="J31" s="42"/>
    </row>
    <row r="32" spans="1:10" ht="12.75" x14ac:dyDescent="0.2">
      <c r="A32" s="42"/>
      <c r="B32" s="42"/>
      <c r="C32" s="41"/>
      <c r="D32" s="80"/>
      <c r="E32" s="42"/>
      <c r="F32" s="4" t="s">
        <v>12</v>
      </c>
      <c r="G32" s="4">
        <f>SUM(G27:G30)</f>
        <v>236.19000000000003</v>
      </c>
      <c r="H32" s="42"/>
      <c r="I32" s="91"/>
      <c r="J32" s="42"/>
    </row>
    <row r="33" spans="1:10" ht="12.75" x14ac:dyDescent="0.2">
      <c r="A33" s="42"/>
      <c r="B33" s="42"/>
      <c r="C33" s="41"/>
      <c r="D33" s="80"/>
      <c r="E33" s="42"/>
      <c r="F33" s="4"/>
      <c r="G33" s="4"/>
      <c r="H33" s="42"/>
      <c r="I33" s="42"/>
      <c r="J33" s="42"/>
    </row>
    <row r="34" spans="1:10" ht="12.75" x14ac:dyDescent="0.2">
      <c r="A34" s="85"/>
      <c r="B34" s="29" t="s">
        <v>77</v>
      </c>
      <c r="C34" s="86"/>
      <c r="D34" s="89"/>
      <c r="E34" s="85"/>
      <c r="F34" s="32"/>
      <c r="G34" s="32"/>
      <c r="H34" s="85"/>
      <c r="I34" s="42"/>
      <c r="J34" s="42"/>
    </row>
    <row r="35" spans="1:10" ht="12.75" x14ac:dyDescent="0.2">
      <c r="A35" s="42" t="s">
        <v>39</v>
      </c>
      <c r="B35" s="42" t="s">
        <v>45</v>
      </c>
      <c r="C35" s="41" t="s">
        <v>90</v>
      </c>
      <c r="D35" s="80"/>
      <c r="E35" s="42">
        <v>1</v>
      </c>
      <c r="F35" s="45">
        <v>0</v>
      </c>
      <c r="G35" s="43">
        <f t="shared" ref="G35:G36" si="0">F35</f>
        <v>0</v>
      </c>
      <c r="H35" s="42"/>
      <c r="I35" s="42"/>
      <c r="J35" s="42"/>
    </row>
    <row r="36" spans="1:10" ht="12.75" x14ac:dyDescent="0.2">
      <c r="A36" s="42" t="s">
        <v>39</v>
      </c>
      <c r="B36" s="42" t="s">
        <v>40</v>
      </c>
      <c r="C36" s="41" t="s">
        <v>40</v>
      </c>
      <c r="D36" s="80"/>
      <c r="E36" s="42">
        <v>1</v>
      </c>
      <c r="F36" s="43">
        <v>44.38</v>
      </c>
      <c r="G36" s="43">
        <f t="shared" si="0"/>
        <v>44.38</v>
      </c>
      <c r="H36" s="42"/>
      <c r="I36" s="42"/>
      <c r="J36" s="42"/>
    </row>
    <row r="37" spans="1:10" ht="12.75" x14ac:dyDescent="0.2">
      <c r="A37" s="42" t="s">
        <v>144</v>
      </c>
      <c r="B37" s="42" t="s">
        <v>45</v>
      </c>
      <c r="C37" s="41" t="s">
        <v>145</v>
      </c>
      <c r="D37" s="80"/>
      <c r="E37" s="42">
        <v>1</v>
      </c>
      <c r="F37" s="43">
        <v>31.58</v>
      </c>
      <c r="G37" s="43">
        <f t="shared" ref="G37" si="1">F37</f>
        <v>31.58</v>
      </c>
      <c r="H37" s="42"/>
      <c r="I37" s="42"/>
      <c r="J37" s="42"/>
    </row>
    <row r="38" spans="1:10" ht="12.75" x14ac:dyDescent="0.2">
      <c r="A38" s="42"/>
      <c r="B38" s="42"/>
      <c r="C38" s="41"/>
      <c r="D38" s="80"/>
      <c r="E38" s="42"/>
      <c r="F38" s="4" t="s">
        <v>12</v>
      </c>
      <c r="G38" s="4">
        <f>SUM(G35:G37)</f>
        <v>75.960000000000008</v>
      </c>
      <c r="H38" s="42"/>
      <c r="I38" s="42"/>
      <c r="J38" s="42"/>
    </row>
    <row r="39" spans="1:10" ht="12.75" x14ac:dyDescent="0.2">
      <c r="A39" s="85"/>
      <c r="B39" s="29" t="s">
        <v>78</v>
      </c>
      <c r="C39" s="86"/>
      <c r="D39" s="89"/>
      <c r="E39" s="85"/>
      <c r="F39" s="90"/>
      <c r="G39" s="90"/>
      <c r="H39" s="85"/>
      <c r="I39" s="42"/>
      <c r="J39" s="42"/>
    </row>
    <row r="40" spans="1:10" ht="25.5" x14ac:dyDescent="0.2">
      <c r="A40" s="42" t="s">
        <v>48</v>
      </c>
      <c r="B40" s="42" t="s">
        <v>49</v>
      </c>
      <c r="C40" s="41" t="s">
        <v>50</v>
      </c>
      <c r="D40" s="80"/>
      <c r="E40" s="42">
        <v>1</v>
      </c>
      <c r="F40" s="43">
        <v>174</v>
      </c>
      <c r="G40" s="43">
        <f>E40*F40</f>
        <v>174</v>
      </c>
      <c r="H40" s="42"/>
      <c r="I40" s="42"/>
      <c r="J40" s="42"/>
    </row>
    <row r="41" spans="1:10" ht="12.75" x14ac:dyDescent="0.2">
      <c r="A41" s="42"/>
      <c r="B41" s="42"/>
      <c r="C41" s="41"/>
      <c r="D41" s="80"/>
      <c r="E41" s="42"/>
      <c r="F41" s="4" t="s">
        <v>12</v>
      </c>
      <c r="G41" s="4">
        <f>SUM(G40:G40)</f>
        <v>174</v>
      </c>
      <c r="H41" s="42"/>
      <c r="I41" s="42"/>
      <c r="J41" s="42"/>
    </row>
    <row r="42" spans="1:10" ht="12.75" x14ac:dyDescent="0.2">
      <c r="A42" s="42"/>
      <c r="B42" s="42"/>
      <c r="C42" s="41"/>
      <c r="D42" s="80"/>
      <c r="E42" s="42"/>
      <c r="F42" s="4"/>
      <c r="G42" s="4"/>
      <c r="H42" s="42"/>
      <c r="I42" s="42"/>
      <c r="J42" s="42"/>
    </row>
    <row r="43" spans="1:10" ht="12.75" x14ac:dyDescent="0.2">
      <c r="A43" s="85"/>
      <c r="B43" s="29" t="s">
        <v>35</v>
      </c>
      <c r="C43" s="86"/>
      <c r="D43" s="89"/>
      <c r="E43" s="85"/>
      <c r="F43" s="90"/>
      <c r="G43" s="32"/>
      <c r="H43" s="85"/>
      <c r="I43" s="42"/>
      <c r="J43" s="42"/>
    </row>
    <row r="44" spans="1:10" ht="12.75" x14ac:dyDescent="0.2">
      <c r="A44" s="42" t="s">
        <v>63</v>
      </c>
      <c r="B44" s="42" t="s">
        <v>35</v>
      </c>
      <c r="C44" s="41" t="s">
        <v>37</v>
      </c>
      <c r="D44" s="80"/>
      <c r="E44" s="42">
        <v>1</v>
      </c>
      <c r="F44" s="45">
        <v>300</v>
      </c>
      <c r="G44" s="43">
        <f>E44*F44</f>
        <v>300</v>
      </c>
      <c r="H44" s="42"/>
      <c r="I44" s="42"/>
      <c r="J44" s="42"/>
    </row>
    <row r="45" spans="1:10" ht="12.75" x14ac:dyDescent="0.2">
      <c r="A45" s="42" t="s">
        <v>86</v>
      </c>
      <c r="B45" s="42" t="s">
        <v>35</v>
      </c>
      <c r="C45" s="41" t="s">
        <v>91</v>
      </c>
      <c r="D45" s="80"/>
      <c r="E45" s="42">
        <v>1</v>
      </c>
      <c r="F45" s="43"/>
      <c r="G45" s="43">
        <v>0</v>
      </c>
      <c r="H45" s="42"/>
      <c r="I45" s="42"/>
      <c r="J45" s="42"/>
    </row>
    <row r="46" spans="1:10" ht="12.75" x14ac:dyDescent="0.2">
      <c r="A46" s="42" t="s">
        <v>86</v>
      </c>
      <c r="B46" s="42" t="s">
        <v>35</v>
      </c>
      <c r="C46" s="41" t="s">
        <v>87</v>
      </c>
      <c r="D46" s="80"/>
      <c r="E46" s="42">
        <v>1</v>
      </c>
      <c r="F46" s="43"/>
      <c r="G46" s="43">
        <v>0</v>
      </c>
      <c r="H46" s="42"/>
      <c r="I46" s="42"/>
      <c r="J46" s="42"/>
    </row>
    <row r="47" spans="1:10" ht="12.75" x14ac:dyDescent="0.2">
      <c r="A47" s="42" t="s">
        <v>86</v>
      </c>
      <c r="B47" s="42" t="s">
        <v>35</v>
      </c>
      <c r="C47" s="41" t="s">
        <v>85</v>
      </c>
      <c r="D47" s="80"/>
      <c r="E47" s="42">
        <v>1</v>
      </c>
      <c r="F47" s="43"/>
      <c r="G47" s="43">
        <v>0</v>
      </c>
      <c r="H47" s="42"/>
      <c r="I47" s="42"/>
      <c r="J47" s="42"/>
    </row>
    <row r="48" spans="1:10" ht="12.75" x14ac:dyDescent="0.2">
      <c r="A48" s="42"/>
      <c r="B48" s="42"/>
      <c r="C48" s="41"/>
      <c r="D48" s="80"/>
      <c r="E48" s="42"/>
      <c r="F48" s="4" t="s">
        <v>12</v>
      </c>
      <c r="G48" s="103">
        <f>SUM(G44:G47)</f>
        <v>300</v>
      </c>
      <c r="H48" s="42"/>
      <c r="I48" s="42"/>
      <c r="J48" s="42"/>
    </row>
    <row r="49" spans="1:10" ht="12.75" x14ac:dyDescent="0.2">
      <c r="A49" s="42"/>
      <c r="B49" s="42"/>
      <c r="C49" s="41"/>
      <c r="D49" s="80"/>
      <c r="E49" s="42"/>
      <c r="F49" s="4"/>
      <c r="G49" s="4"/>
      <c r="H49" s="42"/>
      <c r="I49" s="42"/>
      <c r="J49" s="42"/>
    </row>
    <row r="50" spans="1:10" ht="12.75" x14ac:dyDescent="0.2">
      <c r="A50" s="85"/>
      <c r="B50" s="29" t="s">
        <v>54</v>
      </c>
      <c r="C50" s="86"/>
      <c r="D50" s="89"/>
      <c r="E50" s="85"/>
      <c r="F50" s="90"/>
      <c r="G50" s="90"/>
      <c r="H50" s="85"/>
      <c r="I50" s="42"/>
      <c r="J50" s="42"/>
    </row>
    <row r="51" spans="1:10" ht="12.75" x14ac:dyDescent="0.2">
      <c r="A51" s="42" t="s">
        <v>88</v>
      </c>
      <c r="B51" s="42" t="s">
        <v>8</v>
      </c>
      <c r="C51" s="53" t="s">
        <v>101</v>
      </c>
      <c r="D51" s="93"/>
      <c r="E51" s="94">
        <v>1</v>
      </c>
      <c r="F51" s="95"/>
      <c r="G51" s="95">
        <v>0</v>
      </c>
      <c r="H51" s="42"/>
      <c r="I51" s="42"/>
      <c r="J51" s="42"/>
    </row>
    <row r="52" spans="1:10" ht="12.75" customHeight="1" x14ac:dyDescent="0.2">
      <c r="A52" s="42"/>
      <c r="B52" s="42" t="s">
        <v>8</v>
      </c>
      <c r="C52" s="53" t="s">
        <v>55</v>
      </c>
      <c r="D52" s="93"/>
      <c r="E52" s="94">
        <v>1</v>
      </c>
      <c r="F52" s="95"/>
      <c r="G52" s="102">
        <v>600</v>
      </c>
      <c r="H52" s="42"/>
      <c r="I52" s="42"/>
      <c r="J52" s="42"/>
    </row>
    <row r="53" spans="1:10" ht="25.5" x14ac:dyDescent="0.2">
      <c r="A53" s="53" t="s">
        <v>88</v>
      </c>
      <c r="B53" s="94" t="s">
        <v>8</v>
      </c>
      <c r="C53" s="53" t="s">
        <v>55</v>
      </c>
      <c r="D53" s="93"/>
      <c r="E53" s="94">
        <v>1</v>
      </c>
      <c r="F53" s="95"/>
      <c r="G53" s="95">
        <v>0</v>
      </c>
      <c r="H53" s="42"/>
      <c r="I53" s="42"/>
      <c r="J53" s="42"/>
    </row>
    <row r="54" spans="1:10" ht="12.75" customHeight="1" x14ac:dyDescent="0.2">
      <c r="A54" s="53" t="s">
        <v>88</v>
      </c>
      <c r="B54" s="94" t="s">
        <v>8</v>
      </c>
      <c r="C54" s="53" t="s">
        <v>55</v>
      </c>
      <c r="D54" s="93"/>
      <c r="E54" s="94">
        <v>1</v>
      </c>
      <c r="F54" s="95"/>
      <c r="G54" s="95">
        <v>0</v>
      </c>
      <c r="H54" s="42"/>
      <c r="I54" s="42"/>
      <c r="J54" s="42"/>
    </row>
    <row r="55" spans="1:10" ht="13.15" customHeight="1" x14ac:dyDescent="0.2">
      <c r="A55" s="53" t="s">
        <v>88</v>
      </c>
      <c r="B55" s="94" t="s">
        <v>8</v>
      </c>
      <c r="C55" s="53" t="s">
        <v>55</v>
      </c>
      <c r="D55" s="93"/>
      <c r="E55" s="94">
        <v>1</v>
      </c>
      <c r="F55" s="95"/>
      <c r="G55" s="95">
        <v>0</v>
      </c>
      <c r="H55" s="42"/>
      <c r="I55" s="42"/>
      <c r="J55" s="42"/>
    </row>
    <row r="56" spans="1:10" ht="12.75" customHeight="1" x14ac:dyDescent="0.2">
      <c r="A56" s="42"/>
      <c r="B56" s="42"/>
      <c r="C56" s="41"/>
      <c r="D56" s="80"/>
      <c r="E56" s="42"/>
      <c r="F56" s="4" t="s">
        <v>12</v>
      </c>
      <c r="G56" s="103">
        <f>SUM(G51:G55)</f>
        <v>600</v>
      </c>
      <c r="H56" s="42"/>
      <c r="I56" s="42"/>
      <c r="J56" s="42"/>
    </row>
    <row r="57" spans="1:10" ht="12.75" customHeight="1" x14ac:dyDescent="0.2">
      <c r="A57" s="42"/>
      <c r="B57" s="42"/>
      <c r="C57" s="41"/>
      <c r="D57" s="80"/>
      <c r="E57" s="42"/>
      <c r="F57" s="4"/>
      <c r="G57" s="4"/>
      <c r="H57" s="42"/>
      <c r="I57" s="42"/>
      <c r="J57" s="42"/>
    </row>
    <row r="58" spans="1:10" ht="12.75" x14ac:dyDescent="0.2">
      <c r="A58" s="85"/>
      <c r="B58" s="29" t="s">
        <v>13</v>
      </c>
      <c r="C58" s="86"/>
      <c r="D58" s="89"/>
      <c r="E58" s="85"/>
      <c r="F58" s="90"/>
      <c r="G58" s="90"/>
      <c r="H58" s="85"/>
      <c r="I58" s="42"/>
      <c r="J58" s="42"/>
    </row>
    <row r="59" spans="1:10" s="11" customFormat="1" ht="38.25" x14ac:dyDescent="0.2">
      <c r="A59" s="42" t="s">
        <v>27</v>
      </c>
      <c r="B59" s="42" t="s">
        <v>28</v>
      </c>
      <c r="C59" s="41" t="s">
        <v>75</v>
      </c>
      <c r="D59" s="80"/>
      <c r="E59" s="42">
        <v>1</v>
      </c>
      <c r="F59" s="45">
        <v>0</v>
      </c>
      <c r="G59" s="45">
        <f>E59*F59</f>
        <v>0</v>
      </c>
      <c r="H59" s="42"/>
      <c r="I59" s="42"/>
      <c r="J59" s="42"/>
    </row>
    <row r="60" spans="1:10" s="11" customFormat="1" ht="63.75" x14ac:dyDescent="0.2">
      <c r="A60" s="42" t="s">
        <v>27</v>
      </c>
      <c r="B60" s="42" t="s">
        <v>66</v>
      </c>
      <c r="C60" s="41" t="s">
        <v>76</v>
      </c>
      <c r="D60" s="80"/>
      <c r="E60" s="42">
        <v>1</v>
      </c>
      <c r="F60" s="43">
        <v>372.59</v>
      </c>
      <c r="G60" s="43">
        <v>370</v>
      </c>
      <c r="H60" s="42"/>
      <c r="I60" s="42"/>
      <c r="J60" s="42"/>
    </row>
    <row r="61" spans="1:10" ht="25.5" x14ac:dyDescent="0.2">
      <c r="A61" s="42" t="s">
        <v>133</v>
      </c>
      <c r="B61" s="42" t="s">
        <v>134</v>
      </c>
      <c r="C61" s="41" t="s">
        <v>135</v>
      </c>
      <c r="D61" s="80"/>
      <c r="E61" s="42">
        <v>1</v>
      </c>
      <c r="F61" s="43"/>
      <c r="G61" s="43">
        <f>E61*F61</f>
        <v>0</v>
      </c>
      <c r="H61" s="42"/>
      <c r="I61" s="42"/>
      <c r="J61" s="42"/>
    </row>
    <row r="62" spans="1:10" ht="12.75" x14ac:dyDescent="0.2">
      <c r="A62" s="42"/>
      <c r="B62" s="42"/>
      <c r="C62" s="41"/>
      <c r="D62" s="80"/>
      <c r="E62" s="42"/>
      <c r="F62" s="4" t="s">
        <v>12</v>
      </c>
      <c r="G62" s="4">
        <f>SUM(G59:G61)</f>
        <v>370</v>
      </c>
      <c r="H62" s="42"/>
      <c r="I62" s="42"/>
      <c r="J62" s="42"/>
    </row>
    <row r="63" spans="1:10" ht="12.75" x14ac:dyDescent="0.2">
      <c r="A63" s="42"/>
      <c r="B63" s="42"/>
      <c r="C63" s="41"/>
      <c r="D63" s="80"/>
      <c r="E63" s="42"/>
      <c r="F63" s="43"/>
      <c r="G63" s="43"/>
      <c r="H63" s="42"/>
      <c r="I63" s="42"/>
      <c r="J63" s="42"/>
    </row>
    <row r="64" spans="1:10" ht="12.75" x14ac:dyDescent="0.2">
      <c r="A64" s="85"/>
      <c r="B64" s="29" t="s">
        <v>80</v>
      </c>
      <c r="C64" s="86"/>
      <c r="D64" s="89"/>
      <c r="E64" s="85"/>
      <c r="F64" s="90"/>
      <c r="G64" s="90"/>
      <c r="H64" s="85"/>
      <c r="I64" s="42"/>
      <c r="J64" s="42"/>
    </row>
    <row r="65" spans="1:24" ht="25.5" x14ac:dyDescent="0.2">
      <c r="A65" s="42"/>
      <c r="B65" s="42" t="s">
        <v>67</v>
      </c>
      <c r="C65" s="41" t="s">
        <v>68</v>
      </c>
      <c r="D65" s="80" t="s">
        <v>79</v>
      </c>
      <c r="E65" s="42">
        <v>1</v>
      </c>
      <c r="F65" s="45">
        <v>0</v>
      </c>
      <c r="G65" s="45">
        <f>E65*F65</f>
        <v>0</v>
      </c>
      <c r="H65" s="42" t="s">
        <v>69</v>
      </c>
      <c r="I65" s="42"/>
      <c r="J65" s="42"/>
    </row>
    <row r="66" spans="1:24" ht="12.75" x14ac:dyDescent="0.2">
      <c r="A66" s="42"/>
      <c r="B66" s="42"/>
      <c r="C66" s="41"/>
      <c r="D66" s="80"/>
      <c r="E66" s="42"/>
      <c r="F66" s="4" t="s">
        <v>12</v>
      </c>
      <c r="G66" s="4">
        <f>G65</f>
        <v>0</v>
      </c>
      <c r="H66" s="42"/>
      <c r="I66" s="42"/>
      <c r="J66" s="42"/>
    </row>
    <row r="67" spans="1:24" ht="12.75" x14ac:dyDescent="0.2">
      <c r="A67" s="42"/>
      <c r="B67" s="42"/>
      <c r="C67" s="41"/>
      <c r="D67" s="80"/>
      <c r="E67" s="42"/>
      <c r="F67" s="4"/>
      <c r="G67" s="4"/>
      <c r="H67" s="42"/>
      <c r="I67" s="42"/>
      <c r="J67" s="42"/>
    </row>
    <row r="68" spans="1:24" ht="12.75" x14ac:dyDescent="0.2">
      <c r="A68" s="85"/>
      <c r="B68" s="29" t="s">
        <v>83</v>
      </c>
      <c r="C68" s="86"/>
      <c r="D68" s="89"/>
      <c r="E68" s="85"/>
      <c r="F68" s="32"/>
      <c r="G68" s="32"/>
      <c r="H68" s="85"/>
      <c r="I68" s="42"/>
      <c r="J68" s="42"/>
    </row>
    <row r="69" spans="1:24" ht="12.75" x14ac:dyDescent="0.2">
      <c r="A69" s="42" t="s">
        <v>36</v>
      </c>
      <c r="B69" s="42" t="s">
        <v>36</v>
      </c>
      <c r="C69" s="41" t="s">
        <v>38</v>
      </c>
      <c r="D69" s="80">
        <v>43210</v>
      </c>
      <c r="E69" s="42">
        <v>1</v>
      </c>
      <c r="F69" s="45">
        <v>0</v>
      </c>
      <c r="G69" s="43">
        <f>E69*F69</f>
        <v>0</v>
      </c>
      <c r="H69" s="42" t="s">
        <v>89</v>
      </c>
      <c r="I69" s="42"/>
      <c r="J69" s="42"/>
    </row>
    <row r="70" spans="1:24" ht="12.75" x14ac:dyDescent="0.2">
      <c r="A70" s="42"/>
      <c r="B70" s="42"/>
      <c r="C70" s="41"/>
      <c r="D70" s="80"/>
      <c r="E70" s="42"/>
      <c r="F70" s="4"/>
      <c r="G70" s="43"/>
      <c r="H70" s="42"/>
      <c r="I70" s="42"/>
      <c r="J70" s="42"/>
    </row>
    <row r="71" spans="1:24" ht="12.75" x14ac:dyDescent="0.2">
      <c r="A71" s="42"/>
      <c r="B71" s="42"/>
      <c r="C71" s="41"/>
      <c r="D71" s="80"/>
      <c r="E71" s="42"/>
      <c r="F71" s="4" t="s">
        <v>12</v>
      </c>
      <c r="G71" s="4">
        <f>SUM(G69:G70)</f>
        <v>0</v>
      </c>
      <c r="H71" s="42"/>
      <c r="I71" s="42"/>
      <c r="J71" s="42"/>
    </row>
    <row r="72" spans="1:24" ht="12.75" x14ac:dyDescent="0.2">
      <c r="A72" s="42"/>
      <c r="B72" s="42"/>
      <c r="C72" s="41"/>
      <c r="D72" s="80"/>
      <c r="E72" s="42"/>
      <c r="F72" s="4"/>
      <c r="G72" s="4"/>
      <c r="H72" s="42"/>
      <c r="I72" s="42"/>
      <c r="J72" s="42"/>
    </row>
    <row r="73" spans="1:24" ht="13.5" thickBot="1" x14ac:dyDescent="0.25">
      <c r="A73" s="42"/>
      <c r="B73" s="42"/>
      <c r="C73" s="41"/>
      <c r="D73" s="80"/>
      <c r="E73" s="42"/>
      <c r="F73" s="85"/>
      <c r="G73" s="33" t="s">
        <v>17</v>
      </c>
      <c r="H73" s="32">
        <f>G14+G24+G32+G37+G41+G48+G56+G62+G66+G71</f>
        <v>29027.02</v>
      </c>
      <c r="I73" s="42"/>
      <c r="J73" s="42"/>
    </row>
    <row r="74" spans="1:24" ht="12.75" x14ac:dyDescent="0.2">
      <c r="A74" s="42"/>
      <c r="B74" s="42"/>
      <c r="C74" s="41"/>
      <c r="D74" s="80"/>
      <c r="E74" s="42"/>
      <c r="F74" s="43"/>
      <c r="G74" s="43" t="s">
        <v>74</v>
      </c>
      <c r="H74" s="42"/>
      <c r="I74" s="42"/>
      <c r="J74" s="42"/>
      <c r="L74" s="62" t="s">
        <v>105</v>
      </c>
      <c r="M74" s="54"/>
      <c r="N74" s="55"/>
      <c r="P74" s="62" t="s">
        <v>106</v>
      </c>
      <c r="Q74" s="54"/>
      <c r="R74" s="55"/>
    </row>
    <row r="75" spans="1:24" ht="13.5" thickBot="1" x14ac:dyDescent="0.25">
      <c r="A75" s="42"/>
      <c r="B75" s="42"/>
      <c r="C75" s="41"/>
      <c r="D75" s="80"/>
      <c r="E75" s="42"/>
      <c r="F75" s="43"/>
      <c r="G75" s="43"/>
      <c r="H75" s="42"/>
      <c r="I75" s="42"/>
      <c r="J75" s="42"/>
      <c r="L75" s="59" t="s">
        <v>107</v>
      </c>
      <c r="M75" s="63" t="s">
        <v>108</v>
      </c>
      <c r="N75" s="64" t="s">
        <v>100</v>
      </c>
      <c r="P75" s="61" t="s">
        <v>102</v>
      </c>
      <c r="R75" s="65">
        <v>852</v>
      </c>
    </row>
    <row r="76" spans="1:24" ht="12.75" x14ac:dyDescent="0.2">
      <c r="A76" s="38" t="s">
        <v>15</v>
      </c>
      <c r="B76" s="42"/>
      <c r="C76" s="41"/>
      <c r="D76" s="80"/>
      <c r="E76" s="42"/>
      <c r="F76" s="43"/>
      <c r="G76" s="43"/>
      <c r="H76" s="42"/>
      <c r="I76" s="42"/>
      <c r="J76" s="42"/>
      <c r="L76" s="56">
        <v>100</v>
      </c>
      <c r="M76">
        <v>4</v>
      </c>
      <c r="N76" s="65">
        <f>L76*M76</f>
        <v>400</v>
      </c>
      <c r="P76" s="61" t="s">
        <v>103</v>
      </c>
      <c r="R76" s="65">
        <v>0</v>
      </c>
    </row>
    <row r="77" spans="1:24" s="5" customFormat="1" ht="12.75" x14ac:dyDescent="0.2">
      <c r="C77" s="23" t="s">
        <v>5</v>
      </c>
      <c r="D77" s="39"/>
      <c r="E77" s="22" t="s">
        <v>44</v>
      </c>
      <c r="F77" s="27"/>
      <c r="G77" s="28" t="s">
        <v>18</v>
      </c>
      <c r="L77" s="61">
        <v>20</v>
      </c>
      <c r="M77" s="42">
        <v>19</v>
      </c>
      <c r="N77" s="65">
        <f t="shared" ref="N77:N80" si="2">L77*M77</f>
        <v>380</v>
      </c>
      <c r="P77" s="58" t="s">
        <v>104</v>
      </c>
      <c r="R77" s="66">
        <f>SUM(R75:R76)</f>
        <v>852</v>
      </c>
      <c r="T77"/>
      <c r="U77"/>
      <c r="V77"/>
      <c r="W77"/>
      <c r="X77"/>
    </row>
    <row r="78" spans="1:24" ht="25.5" x14ac:dyDescent="0.2">
      <c r="A78" s="42"/>
      <c r="B78" s="42"/>
      <c r="C78" s="41" t="s">
        <v>25</v>
      </c>
      <c r="D78" s="80"/>
      <c r="E78" s="46"/>
      <c r="F78" s="44"/>
      <c r="G78" s="96"/>
      <c r="H78" s="42"/>
      <c r="I78" s="42"/>
      <c r="J78" s="42"/>
      <c r="L78" s="56">
        <v>10</v>
      </c>
      <c r="M78">
        <v>9</v>
      </c>
      <c r="N78" s="65">
        <f t="shared" si="2"/>
        <v>90</v>
      </c>
      <c r="P78" s="56"/>
      <c r="R78" s="57"/>
    </row>
    <row r="79" spans="1:24" ht="12.75" x14ac:dyDescent="0.2">
      <c r="A79" s="42"/>
      <c r="B79" s="42"/>
      <c r="C79" s="41"/>
      <c r="D79" s="80"/>
      <c r="E79" s="46"/>
      <c r="F79" s="81" t="s">
        <v>71</v>
      </c>
      <c r="G79" s="50">
        <v>874.5</v>
      </c>
      <c r="H79" s="42"/>
      <c r="I79" s="108"/>
      <c r="J79" s="42"/>
      <c r="L79" s="56">
        <v>5</v>
      </c>
      <c r="M79">
        <v>27</v>
      </c>
      <c r="N79" s="65">
        <f t="shared" si="2"/>
        <v>135</v>
      </c>
      <c r="P79" s="56"/>
      <c r="R79" s="57"/>
    </row>
    <row r="80" spans="1:24" ht="12.75" x14ac:dyDescent="0.2">
      <c r="A80" s="42"/>
      <c r="B80" s="42"/>
      <c r="C80" s="41"/>
      <c r="D80" s="80"/>
      <c r="E80" s="46"/>
      <c r="F80" s="44" t="s">
        <v>92</v>
      </c>
      <c r="G80" s="50">
        <v>26921.1</v>
      </c>
      <c r="H80" s="42"/>
      <c r="I80" s="42"/>
      <c r="J80" s="42"/>
      <c r="L80" s="56">
        <v>1</v>
      </c>
      <c r="M80">
        <v>41</v>
      </c>
      <c r="N80" s="65">
        <f t="shared" si="2"/>
        <v>41</v>
      </c>
      <c r="P80" s="56"/>
      <c r="R80" s="57"/>
    </row>
    <row r="81" spans="1:18" ht="12.75" x14ac:dyDescent="0.2">
      <c r="A81" s="42"/>
      <c r="B81" s="42"/>
      <c r="C81" s="41"/>
      <c r="D81" s="97"/>
      <c r="E81" s="46"/>
      <c r="F81" s="44" t="s">
        <v>70</v>
      </c>
      <c r="G81" s="50">
        <v>22932.400000000001</v>
      </c>
      <c r="H81" s="42"/>
      <c r="I81" s="42"/>
      <c r="J81" s="42"/>
      <c r="K81" s="15"/>
      <c r="L81" s="56" t="s">
        <v>110</v>
      </c>
      <c r="N81" s="65">
        <v>1</v>
      </c>
      <c r="P81" s="56"/>
      <c r="R81" s="57"/>
    </row>
    <row r="82" spans="1:18" ht="13.5" thickBot="1" x14ac:dyDescent="0.25">
      <c r="A82" s="42"/>
      <c r="B82" s="42"/>
      <c r="C82" s="41"/>
      <c r="D82" s="80"/>
      <c r="E82" s="46"/>
      <c r="F82" s="44"/>
      <c r="G82" s="98"/>
      <c r="H82" s="42"/>
      <c r="I82" s="42"/>
      <c r="J82" s="42"/>
      <c r="L82" s="59" t="s">
        <v>104</v>
      </c>
      <c r="M82" s="60"/>
      <c r="N82" s="67">
        <f>SUM(N76:N81)</f>
        <v>1047</v>
      </c>
      <c r="P82" s="59" t="s">
        <v>109</v>
      </c>
      <c r="Q82" s="60"/>
      <c r="R82" s="67">
        <f>N82-R77</f>
        <v>195</v>
      </c>
    </row>
    <row r="83" spans="1:18" ht="12.75" x14ac:dyDescent="0.2">
      <c r="A83" s="42"/>
      <c r="B83" s="42"/>
      <c r="C83" s="41"/>
      <c r="D83" s="80"/>
      <c r="E83" s="42"/>
      <c r="F83" s="4" t="s">
        <v>12</v>
      </c>
      <c r="G83" s="18">
        <f>SUM(G78:G82)</f>
        <v>50728</v>
      </c>
      <c r="H83" s="42"/>
      <c r="I83" s="42"/>
      <c r="J83" s="42"/>
    </row>
    <row r="84" spans="1:18" ht="12.75" x14ac:dyDescent="0.2">
      <c r="A84" s="42"/>
      <c r="B84" s="89" t="s">
        <v>61</v>
      </c>
      <c r="C84" s="89"/>
      <c r="D84" s="90">
        <f>'Analysis 2019'!G14</f>
        <v>51100.5</v>
      </c>
      <c r="E84" s="42"/>
      <c r="F84" s="32"/>
      <c r="G84" s="33" t="s">
        <v>59</v>
      </c>
      <c r="H84" s="32">
        <f>G83-G70</f>
        <v>50728</v>
      </c>
      <c r="I84" s="42"/>
      <c r="J84" s="42"/>
    </row>
    <row r="85" spans="1:18" ht="13.5" thickBot="1" x14ac:dyDescent="0.25">
      <c r="A85" s="42"/>
      <c r="B85" s="89" t="s">
        <v>65</v>
      </c>
      <c r="C85" s="89"/>
      <c r="D85" s="90">
        <f>H84</f>
        <v>50728</v>
      </c>
      <c r="E85" s="42"/>
      <c r="F85" s="43" t="s">
        <v>81</v>
      </c>
      <c r="G85" s="42"/>
      <c r="H85" s="42"/>
      <c r="I85" s="42"/>
      <c r="J85" s="42"/>
      <c r="K85" s="5"/>
      <c r="P85" s="5"/>
    </row>
    <row r="86" spans="1:18" ht="13.5" thickBot="1" x14ac:dyDescent="0.25">
      <c r="A86" s="42"/>
      <c r="B86" s="89" t="s">
        <v>57</v>
      </c>
      <c r="C86" s="89"/>
      <c r="D86" s="90">
        <f>D84-D85</f>
        <v>372.5</v>
      </c>
      <c r="E86" s="42"/>
      <c r="F86" s="34" t="s">
        <v>58</v>
      </c>
      <c r="G86" s="99"/>
      <c r="H86" s="35">
        <f>H84-H73</f>
        <v>21700.98</v>
      </c>
      <c r="I86" s="42"/>
      <c r="J86" s="42"/>
    </row>
    <row r="87" spans="1:18" ht="12.75" x14ac:dyDescent="0.2">
      <c r="A87" s="42"/>
      <c r="B87" s="41"/>
      <c r="C87" s="80"/>
      <c r="D87" s="43"/>
      <c r="E87" s="42"/>
      <c r="F87" s="100" t="s">
        <v>62</v>
      </c>
      <c r="G87" s="43"/>
      <c r="H87" s="42"/>
      <c r="I87" s="43"/>
      <c r="J87" s="42"/>
      <c r="P87" s="42"/>
    </row>
    <row r="88" spans="1:18" ht="12.75" x14ac:dyDescent="0.2">
      <c r="A88" s="42"/>
      <c r="B88" s="41"/>
      <c r="C88" s="80"/>
      <c r="D88" s="42"/>
      <c r="E88" s="42"/>
      <c r="F88" s="42"/>
      <c r="G88" s="44"/>
      <c r="H88" s="43"/>
      <c r="I88" s="43"/>
      <c r="J88" s="42"/>
      <c r="P88" s="42"/>
    </row>
    <row r="89" spans="1:18" x14ac:dyDescent="0.25">
      <c r="A89" s="36" t="s">
        <v>60</v>
      </c>
      <c r="B89" s="101"/>
      <c r="C89" s="99"/>
      <c r="D89" s="37">
        <f>H86+D86</f>
        <v>22073.48</v>
      </c>
      <c r="F89" s="42"/>
      <c r="G89" s="44"/>
      <c r="H89" s="43"/>
      <c r="I89" s="42"/>
      <c r="J89" s="42"/>
    </row>
    <row r="90" spans="1:18" x14ac:dyDescent="0.25">
      <c r="I90" s="42"/>
      <c r="J90" s="43"/>
    </row>
    <row r="91" spans="1:18" x14ac:dyDescent="0.25">
      <c r="I91" s="42"/>
      <c r="J91" s="42"/>
      <c r="L91" s="11"/>
    </row>
    <row r="92" spans="1:18" x14ac:dyDescent="0.25">
      <c r="I92" s="42"/>
      <c r="J92" s="43"/>
      <c r="R92" s="42"/>
    </row>
    <row r="93" spans="1:18" x14ac:dyDescent="0.25">
      <c r="I93" s="43"/>
      <c r="J93" s="42"/>
    </row>
    <row r="94" spans="1:18" ht="12.75" customHeight="1" x14ac:dyDescent="0.25">
      <c r="I94" s="42"/>
      <c r="J94" s="43"/>
      <c r="P94" s="42"/>
    </row>
    <row r="95" spans="1:18" ht="12.75" customHeight="1" x14ac:dyDescent="0.25">
      <c r="I95" s="42"/>
      <c r="J95" s="42"/>
    </row>
    <row r="96" spans="1:18" ht="12.75" customHeight="1" x14ac:dyDescent="0.25">
      <c r="A96" s="42"/>
      <c r="F96" s="43"/>
      <c r="G96" s="43"/>
      <c r="H96" s="42"/>
      <c r="I96" s="42"/>
      <c r="J96" s="43"/>
    </row>
    <row r="97" spans="1:10" ht="14.25" customHeight="1" x14ac:dyDescent="0.25">
      <c r="A97" s="42"/>
      <c r="F97" s="43"/>
      <c r="G97" s="43"/>
      <c r="H97" s="42"/>
      <c r="I97" s="42"/>
      <c r="J97" s="42"/>
    </row>
    <row r="98" spans="1:10" x14ac:dyDescent="0.25">
      <c r="A98" s="42"/>
      <c r="F98" s="43"/>
      <c r="G98" s="43"/>
      <c r="H98" s="43"/>
      <c r="I98" s="42"/>
      <c r="J98" s="43"/>
    </row>
    <row r="99" spans="1:10" x14ac:dyDescent="0.25">
      <c r="A99" s="42"/>
      <c r="F99" s="42"/>
      <c r="G99" s="43"/>
      <c r="H99" s="42"/>
      <c r="I99" s="42"/>
      <c r="J99" s="43"/>
    </row>
    <row r="100" spans="1:10" x14ac:dyDescent="0.25">
      <c r="A100" s="42"/>
      <c r="F100" s="43"/>
      <c r="G100" s="43"/>
      <c r="H100" s="42"/>
      <c r="I100" s="42"/>
      <c r="J100" s="42"/>
    </row>
    <row r="106" spans="1:10" x14ac:dyDescent="0.25">
      <c r="E106" s="79"/>
    </row>
  </sheetData>
  <mergeCells count="2">
    <mergeCell ref="A1:H1"/>
    <mergeCell ref="A2:H2"/>
  </mergeCells>
  <pageMargins left="0.75" right="0.75" top="1" bottom="1" header="0.5" footer="0.5"/>
  <pageSetup scale="3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708E-D0AD-45F0-87C6-A7CD78A2D046}">
  <sheetPr>
    <pageSetUpPr fitToPage="1"/>
  </sheetPr>
  <dimension ref="A1:N38"/>
  <sheetViews>
    <sheetView tabSelected="1" zoomScale="130" zoomScaleNormal="130" workbookViewId="0">
      <selection activeCell="G4" sqref="G4"/>
    </sheetView>
  </sheetViews>
  <sheetFormatPr defaultColWidth="8.7109375" defaultRowHeight="12.75" x14ac:dyDescent="0.2"/>
  <cols>
    <col min="3" max="3" width="12.28515625" customWidth="1"/>
    <col min="4" max="4" width="19.42578125" customWidth="1"/>
    <col min="7" max="7" width="11.7109375" customWidth="1"/>
    <col min="8" max="8" width="13" customWidth="1"/>
    <col min="9" max="9" width="18" bestFit="1" customWidth="1"/>
    <col min="10" max="10" width="12.7109375" customWidth="1"/>
    <col min="11" max="11" width="11.28515625" customWidth="1"/>
    <col min="12" max="12" width="10.42578125" customWidth="1"/>
    <col min="13" max="13" width="9.5703125" bestFit="1" customWidth="1"/>
  </cols>
  <sheetData>
    <row r="1" spans="1:13" x14ac:dyDescent="0.2">
      <c r="A1" s="5" t="s">
        <v>51</v>
      </c>
    </row>
    <row r="2" spans="1:13" x14ac:dyDescent="0.2">
      <c r="A2" s="1"/>
      <c r="I2" s="5" t="s">
        <v>126</v>
      </c>
    </row>
    <row r="3" spans="1:13" x14ac:dyDescent="0.2">
      <c r="E3" t="s">
        <v>2</v>
      </c>
      <c r="F3" t="s">
        <v>21</v>
      </c>
      <c r="G3" t="s">
        <v>4</v>
      </c>
      <c r="H3" s="52">
        <f>H4-G4</f>
        <v>7</v>
      </c>
      <c r="I3" s="42" t="s">
        <v>127</v>
      </c>
    </row>
    <row r="4" spans="1:13" x14ac:dyDescent="0.2">
      <c r="A4" t="s">
        <v>16</v>
      </c>
      <c r="C4" t="s">
        <v>19</v>
      </c>
      <c r="D4" s="42" t="s">
        <v>93</v>
      </c>
      <c r="E4" s="42">
        <v>1957</v>
      </c>
      <c r="F4" s="3">
        <v>4.5</v>
      </c>
      <c r="G4" s="3">
        <v>8799.5</v>
      </c>
      <c r="H4" s="47">
        <v>8806.5</v>
      </c>
      <c r="I4" s="42" t="s">
        <v>131</v>
      </c>
    </row>
    <row r="5" spans="1:13" x14ac:dyDescent="0.2">
      <c r="D5" s="42" t="s">
        <v>94</v>
      </c>
      <c r="E5" s="42">
        <v>2023</v>
      </c>
      <c r="F5" s="3">
        <v>4.3</v>
      </c>
      <c r="G5" s="3">
        <f>E5*F5</f>
        <v>8698.9</v>
      </c>
      <c r="I5" s="42" t="s">
        <v>132</v>
      </c>
    </row>
    <row r="6" spans="1:13" ht="13.5" thickBot="1" x14ac:dyDescent="0.25">
      <c r="D6" s="42" t="s">
        <v>95</v>
      </c>
      <c r="E6" s="42">
        <v>7889</v>
      </c>
      <c r="F6" s="3">
        <v>4.0999999999999996</v>
      </c>
      <c r="G6" s="3">
        <f>E6*F6</f>
        <v>32344.899999999998</v>
      </c>
      <c r="I6" s="73" t="s">
        <v>112</v>
      </c>
      <c r="J6" s="74" t="s">
        <v>113</v>
      </c>
      <c r="K6" s="74"/>
      <c r="L6" s="74" t="s">
        <v>104</v>
      </c>
      <c r="M6" s="73" t="s">
        <v>114</v>
      </c>
    </row>
    <row r="7" spans="1:13" ht="13.5" thickTop="1" x14ac:dyDescent="0.2">
      <c r="D7" t="s">
        <v>52</v>
      </c>
      <c r="E7" s="42">
        <v>0</v>
      </c>
      <c r="F7" s="3">
        <v>0</v>
      </c>
      <c r="G7" s="3">
        <f>E7*F7</f>
        <v>0</v>
      </c>
      <c r="H7" s="3"/>
      <c r="I7" t="s">
        <v>54</v>
      </c>
      <c r="J7" s="72">
        <v>11</v>
      </c>
      <c r="K7" s="71">
        <v>1</v>
      </c>
      <c r="L7" s="72">
        <f>J7*K7</f>
        <v>11</v>
      </c>
      <c r="M7" t="s">
        <v>115</v>
      </c>
    </row>
    <row r="8" spans="1:13" x14ac:dyDescent="0.2">
      <c r="D8" t="s">
        <v>20</v>
      </c>
      <c r="E8" s="5">
        <f>SUM(E4:E7)</f>
        <v>11869</v>
      </c>
      <c r="F8" s="3"/>
      <c r="G8" s="6">
        <f>SUM(G4:G7)</f>
        <v>49843.3</v>
      </c>
      <c r="I8" s="12" t="s">
        <v>116</v>
      </c>
      <c r="J8" s="72">
        <v>11</v>
      </c>
      <c r="K8" s="71">
        <v>1</v>
      </c>
      <c r="L8" s="72">
        <f t="shared" ref="L8:L14" si="0">J8*K8</f>
        <v>11</v>
      </c>
      <c r="M8" t="s">
        <v>115</v>
      </c>
    </row>
    <row r="9" spans="1:13" x14ac:dyDescent="0.2">
      <c r="F9" s="3"/>
      <c r="G9" s="3"/>
      <c r="I9" s="12" t="s">
        <v>117</v>
      </c>
      <c r="J9" s="72">
        <v>11</v>
      </c>
      <c r="K9" s="71">
        <v>1</v>
      </c>
      <c r="L9" s="72">
        <f t="shared" si="0"/>
        <v>11</v>
      </c>
      <c r="M9" t="s">
        <v>115</v>
      </c>
    </row>
    <row r="10" spans="1:13" x14ac:dyDescent="0.2">
      <c r="D10" t="s">
        <v>26</v>
      </c>
      <c r="E10">
        <v>40</v>
      </c>
      <c r="F10" s="3">
        <v>0</v>
      </c>
      <c r="G10" s="3">
        <v>537.20000000000005</v>
      </c>
      <c r="I10" t="s">
        <v>118</v>
      </c>
      <c r="J10" s="72">
        <v>11</v>
      </c>
      <c r="K10" s="71">
        <v>2</v>
      </c>
      <c r="L10" s="72">
        <f t="shared" si="0"/>
        <v>22</v>
      </c>
    </row>
    <row r="11" spans="1:13" x14ac:dyDescent="0.2">
      <c r="D11" s="51" t="s">
        <v>42</v>
      </c>
      <c r="E11" s="17">
        <v>72</v>
      </c>
      <c r="F11" s="31">
        <v>10</v>
      </c>
      <c r="G11" s="31">
        <f>E11*F11</f>
        <v>720</v>
      </c>
      <c r="J11" s="72"/>
      <c r="K11" s="71"/>
      <c r="L11" s="72"/>
    </row>
    <row r="12" spans="1:13" x14ac:dyDescent="0.2">
      <c r="D12" s="11" t="s">
        <v>53</v>
      </c>
      <c r="E12">
        <v>0</v>
      </c>
      <c r="F12" s="3">
        <v>0</v>
      </c>
      <c r="G12" s="3">
        <f>E12*F12</f>
        <v>0</v>
      </c>
      <c r="I12" s="4"/>
      <c r="J12" s="72"/>
      <c r="K12" s="71"/>
      <c r="L12" s="72"/>
    </row>
    <row r="13" spans="1:13" x14ac:dyDescent="0.2">
      <c r="D13" s="11"/>
      <c r="F13" s="3"/>
      <c r="G13" s="3"/>
      <c r="I13" s="4" t="s">
        <v>119</v>
      </c>
      <c r="J13" s="72">
        <v>8</v>
      </c>
      <c r="K13" s="71">
        <v>2</v>
      </c>
      <c r="L13" s="72">
        <f t="shared" si="0"/>
        <v>16</v>
      </c>
      <c r="M13" t="s">
        <v>115</v>
      </c>
    </row>
    <row r="14" spans="1:13" x14ac:dyDescent="0.2">
      <c r="D14" t="s">
        <v>30</v>
      </c>
      <c r="F14" s="3"/>
      <c r="G14" s="4">
        <f>G8+G10+G11</f>
        <v>51100.5</v>
      </c>
      <c r="I14" s="4"/>
      <c r="J14" s="72">
        <v>8</v>
      </c>
      <c r="K14" s="71">
        <v>2</v>
      </c>
      <c r="L14" s="72">
        <f t="shared" si="0"/>
        <v>16</v>
      </c>
      <c r="M14" t="s">
        <v>123</v>
      </c>
    </row>
    <row r="15" spans="1:13" x14ac:dyDescent="0.2">
      <c r="F15" s="3"/>
      <c r="G15" s="3"/>
      <c r="H15" s="4"/>
      <c r="I15" s="4" t="s">
        <v>120</v>
      </c>
      <c r="J15" s="72"/>
      <c r="K15" s="71"/>
      <c r="L15" s="72"/>
    </row>
    <row r="16" spans="1:13" x14ac:dyDescent="0.2">
      <c r="E16" s="11"/>
      <c r="F16" s="6"/>
      <c r="G16" s="3"/>
      <c r="H16" s="4"/>
      <c r="I16" s="42" t="s">
        <v>121</v>
      </c>
      <c r="J16" s="72">
        <v>28</v>
      </c>
      <c r="K16" s="71">
        <v>1</v>
      </c>
      <c r="L16" s="72">
        <f>J16*K16</f>
        <v>28</v>
      </c>
      <c r="M16" t="s">
        <v>115</v>
      </c>
    </row>
    <row r="17" spans="3:14" x14ac:dyDescent="0.2">
      <c r="I17" s="43" t="s">
        <v>122</v>
      </c>
      <c r="J17" s="72">
        <v>28</v>
      </c>
      <c r="K17" s="71">
        <v>2.5</v>
      </c>
      <c r="L17" s="72">
        <f>J17*K17</f>
        <v>70</v>
      </c>
      <c r="M17" t="s">
        <v>115</v>
      </c>
    </row>
    <row r="18" spans="3:14" x14ac:dyDescent="0.2">
      <c r="I18" s="43" t="s">
        <v>123</v>
      </c>
      <c r="J18" s="72">
        <v>28</v>
      </c>
      <c r="K18" s="72">
        <v>6</v>
      </c>
      <c r="L18" s="72">
        <f>J18*K18</f>
        <v>168</v>
      </c>
      <c r="M18" t="s">
        <v>123</v>
      </c>
    </row>
    <row r="19" spans="3:14" x14ac:dyDescent="0.2">
      <c r="D19" s="11"/>
      <c r="I19" s="43" t="s">
        <v>124</v>
      </c>
      <c r="J19" s="72">
        <v>28</v>
      </c>
      <c r="K19" s="72">
        <v>2</v>
      </c>
      <c r="L19" s="72">
        <f>J19*K19</f>
        <v>56</v>
      </c>
    </row>
    <row r="20" spans="3:14" x14ac:dyDescent="0.2">
      <c r="I20" s="43" t="s">
        <v>129</v>
      </c>
      <c r="J20" s="72">
        <v>28</v>
      </c>
      <c r="K20" s="72">
        <v>2</v>
      </c>
      <c r="L20" s="72">
        <f>J20*K20</f>
        <v>56</v>
      </c>
    </row>
    <row r="21" spans="3:14" x14ac:dyDescent="0.2">
      <c r="I21" s="43"/>
      <c r="J21" s="72"/>
      <c r="K21" s="72"/>
      <c r="L21" s="72"/>
    </row>
    <row r="22" spans="3:14" ht="13.5" thickBot="1" x14ac:dyDescent="0.25">
      <c r="I22" s="43" t="s">
        <v>130</v>
      </c>
      <c r="J22" s="72"/>
      <c r="K22" s="72"/>
      <c r="L22" s="72"/>
      <c r="M22" s="75">
        <v>45</v>
      </c>
      <c r="N22" s="75">
        <v>50</v>
      </c>
    </row>
    <row r="23" spans="3:14" ht="13.5" thickTop="1" x14ac:dyDescent="0.2">
      <c r="C23" t="s">
        <v>22</v>
      </c>
      <c r="D23" t="s">
        <v>23</v>
      </c>
      <c r="E23" s="17">
        <v>11880</v>
      </c>
      <c r="I23" s="43"/>
      <c r="J23" s="72"/>
      <c r="K23" s="72"/>
      <c r="L23" s="72"/>
    </row>
    <row r="24" spans="3:14" x14ac:dyDescent="0.2">
      <c r="D24" t="s">
        <v>29</v>
      </c>
      <c r="E24" s="17">
        <v>11865</v>
      </c>
      <c r="I24" s="4" t="s">
        <v>125</v>
      </c>
      <c r="J24" s="72"/>
      <c r="K24" s="72"/>
      <c r="L24" s="72">
        <f>L18+L14</f>
        <v>184</v>
      </c>
      <c r="M24" s="70">
        <f>L24/45</f>
        <v>4.0888888888888886</v>
      </c>
      <c r="N24">
        <f>L24/50</f>
        <v>3.68</v>
      </c>
    </row>
    <row r="25" spans="3:14" x14ac:dyDescent="0.2">
      <c r="D25" s="11" t="s">
        <v>56</v>
      </c>
      <c r="E25" s="17">
        <v>0</v>
      </c>
      <c r="I25" s="4" t="s">
        <v>128</v>
      </c>
      <c r="J25" s="72"/>
      <c r="K25" s="72"/>
      <c r="L25" s="72">
        <f>SUM(L7:L13,L16:L17)</f>
        <v>169</v>
      </c>
      <c r="M25">
        <f>L25/40</f>
        <v>4.2249999999999996</v>
      </c>
    </row>
    <row r="26" spans="3:14" x14ac:dyDescent="0.2">
      <c r="D26" t="s">
        <v>24</v>
      </c>
      <c r="E26" s="17">
        <f>E23-E24</f>
        <v>15</v>
      </c>
      <c r="F26" s="7">
        <f>E26/E23</f>
        <v>1.2626262626262627E-3</v>
      </c>
      <c r="J26" s="72"/>
      <c r="K26" s="72"/>
      <c r="L26" s="72"/>
    </row>
    <row r="27" spans="3:14" x14ac:dyDescent="0.2">
      <c r="J27" s="72"/>
      <c r="K27" s="72"/>
      <c r="L27" s="72"/>
    </row>
    <row r="28" spans="3:14" x14ac:dyDescent="0.2">
      <c r="J28" s="72"/>
      <c r="K28" s="72"/>
      <c r="L28" s="72"/>
    </row>
    <row r="29" spans="3:14" x14ac:dyDescent="0.2">
      <c r="J29" s="72"/>
      <c r="K29" s="72"/>
      <c r="L29" s="72"/>
    </row>
    <row r="30" spans="3:14" x14ac:dyDescent="0.2">
      <c r="J30" s="72"/>
      <c r="K30" s="72"/>
      <c r="L30" s="72"/>
    </row>
    <row r="38" spans="5:5" x14ac:dyDescent="0.2">
      <c r="E38" t="s">
        <v>64</v>
      </c>
    </row>
  </sheetData>
  <pageMargins left="0.75" right="0.75" top="1" bottom="1" header="0.5" footer="0.5"/>
  <pageSetup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975F1-804C-4A43-90BC-7FFDECAC2BCB}">
  <sheetPr>
    <pageSetUpPr fitToPage="1"/>
  </sheetPr>
  <dimension ref="A2:J19"/>
  <sheetViews>
    <sheetView zoomScaleNormal="100" workbookViewId="0">
      <selection activeCell="F10" sqref="F10:F12"/>
    </sheetView>
  </sheetViews>
  <sheetFormatPr defaultColWidth="8.7109375" defaultRowHeight="12.75" x14ac:dyDescent="0.2"/>
  <cols>
    <col min="1" max="1" width="20.7109375" customWidth="1"/>
    <col min="2" max="2" width="19" customWidth="1"/>
    <col min="3" max="3" width="33.7109375" style="14" customWidth="1"/>
    <col min="4" max="4" width="15.7109375" style="13" customWidth="1"/>
    <col min="5" max="5" width="11.42578125" customWidth="1"/>
    <col min="6" max="6" width="12.42578125" bestFit="1" customWidth="1"/>
    <col min="7" max="7" width="12.140625" customWidth="1"/>
    <col min="8" max="8" width="21.7109375" bestFit="1" customWidth="1"/>
    <col min="9" max="9" width="10.5703125" customWidth="1"/>
    <col min="10" max="10" width="10.140625" bestFit="1" customWidth="1"/>
  </cols>
  <sheetData>
    <row r="2" spans="1:10" x14ac:dyDescent="0.2">
      <c r="A2" s="22" t="s">
        <v>10</v>
      </c>
      <c r="B2" s="22" t="s">
        <v>1</v>
      </c>
      <c r="C2" s="23" t="s">
        <v>5</v>
      </c>
      <c r="D2" s="24" t="s">
        <v>9</v>
      </c>
      <c r="E2" s="25" t="s">
        <v>2</v>
      </c>
      <c r="F2" s="25" t="s">
        <v>3</v>
      </c>
      <c r="G2" s="25" t="s">
        <v>4</v>
      </c>
      <c r="H2" s="25" t="s">
        <v>82</v>
      </c>
      <c r="I2" s="49" t="s">
        <v>96</v>
      </c>
      <c r="J2" s="104" t="s">
        <v>136</v>
      </c>
    </row>
    <row r="3" spans="1:10" x14ac:dyDescent="0.2">
      <c r="A3" t="s">
        <v>11</v>
      </c>
      <c r="B3" s="2" t="s">
        <v>0</v>
      </c>
      <c r="C3" s="41" t="s">
        <v>84</v>
      </c>
      <c r="E3">
        <v>11880</v>
      </c>
      <c r="F3" s="6">
        <v>2.15</v>
      </c>
      <c r="G3" s="43">
        <f>E3*F3</f>
        <v>25542</v>
      </c>
      <c r="H3" t="s">
        <v>11</v>
      </c>
      <c r="I3" s="42" t="s">
        <v>97</v>
      </c>
      <c r="J3" s="42" t="s">
        <v>97</v>
      </c>
    </row>
    <row r="4" spans="1:10" x14ac:dyDescent="0.2">
      <c r="A4" t="s">
        <v>41</v>
      </c>
      <c r="B4" t="s">
        <v>6</v>
      </c>
      <c r="C4" s="14" t="s">
        <v>46</v>
      </c>
      <c r="E4">
        <v>1</v>
      </c>
      <c r="F4" s="43"/>
      <c r="G4" s="43">
        <f t="shared" ref="G4:G14" si="0">E4*F4</f>
        <v>0</v>
      </c>
      <c r="H4" s="42"/>
      <c r="I4" s="42" t="s">
        <v>98</v>
      </c>
      <c r="J4" s="42" t="s">
        <v>98</v>
      </c>
    </row>
    <row r="5" spans="1:10" x14ac:dyDescent="0.2">
      <c r="A5" t="s">
        <v>41</v>
      </c>
      <c r="B5" s="16" t="s">
        <v>6</v>
      </c>
      <c r="C5" s="14" t="s">
        <v>46</v>
      </c>
      <c r="E5">
        <v>1</v>
      </c>
      <c r="F5" s="43"/>
      <c r="G5" s="43">
        <f t="shared" si="0"/>
        <v>0</v>
      </c>
      <c r="H5" s="42"/>
      <c r="I5" s="42" t="s">
        <v>98</v>
      </c>
      <c r="J5" s="42" t="s">
        <v>98</v>
      </c>
    </row>
    <row r="6" spans="1:10" x14ac:dyDescent="0.2">
      <c r="A6" t="s">
        <v>41</v>
      </c>
      <c r="B6" s="16" t="s">
        <v>6</v>
      </c>
      <c r="C6" s="14" t="s">
        <v>46</v>
      </c>
      <c r="E6">
        <v>1</v>
      </c>
      <c r="F6" s="43"/>
      <c r="G6" s="43">
        <f t="shared" si="0"/>
        <v>0</v>
      </c>
      <c r="H6" s="42"/>
      <c r="I6" s="42" t="s">
        <v>98</v>
      </c>
      <c r="J6" s="42" t="s">
        <v>98</v>
      </c>
    </row>
    <row r="7" spans="1:10" ht="12.6" customHeight="1" x14ac:dyDescent="0.2">
      <c r="A7" t="s">
        <v>41</v>
      </c>
      <c r="B7" t="s">
        <v>6</v>
      </c>
      <c r="C7" s="14" t="s">
        <v>46</v>
      </c>
      <c r="E7">
        <v>1</v>
      </c>
      <c r="F7" s="43"/>
      <c r="G7" s="43">
        <f t="shared" si="0"/>
        <v>0</v>
      </c>
      <c r="H7" s="42"/>
      <c r="I7" s="42" t="s">
        <v>98</v>
      </c>
      <c r="J7" s="42" t="s">
        <v>98</v>
      </c>
    </row>
    <row r="8" spans="1:10" ht="12.6" customHeight="1" x14ac:dyDescent="0.2">
      <c r="A8" t="s">
        <v>41</v>
      </c>
      <c r="B8" s="16" t="s">
        <v>6</v>
      </c>
      <c r="C8" s="14" t="s">
        <v>46</v>
      </c>
      <c r="E8">
        <v>1</v>
      </c>
      <c r="F8" s="43"/>
      <c r="G8" s="43">
        <f t="shared" si="0"/>
        <v>0</v>
      </c>
      <c r="H8" s="42"/>
      <c r="I8" s="42" t="s">
        <v>98</v>
      </c>
      <c r="J8" s="42" t="s">
        <v>98</v>
      </c>
    </row>
    <row r="9" spans="1:10" ht="12.6" customHeight="1" x14ac:dyDescent="0.2">
      <c r="A9" s="42" t="s">
        <v>137</v>
      </c>
      <c r="B9" s="40" t="s">
        <v>138</v>
      </c>
      <c r="C9" s="41" t="s">
        <v>139</v>
      </c>
      <c r="D9" s="13">
        <v>43561</v>
      </c>
      <c r="E9">
        <v>1</v>
      </c>
      <c r="F9" s="43">
        <v>31.58</v>
      </c>
      <c r="G9" s="107">
        <f>Table323[[#This Row],[QTY]]*Table323[[#This Row],[COST]]</f>
        <v>31.58</v>
      </c>
      <c r="H9" s="42" t="s">
        <v>140</v>
      </c>
      <c r="I9" s="42" t="s">
        <v>98</v>
      </c>
      <c r="J9" s="42" t="s">
        <v>98</v>
      </c>
    </row>
    <row r="10" spans="1:10" x14ac:dyDescent="0.2">
      <c r="A10" t="s">
        <v>47</v>
      </c>
      <c r="B10" t="s">
        <v>7</v>
      </c>
      <c r="C10" s="68"/>
      <c r="E10">
        <v>1</v>
      </c>
      <c r="F10" s="3">
        <v>67.55</v>
      </c>
      <c r="G10" s="3">
        <f t="shared" si="0"/>
        <v>67.55</v>
      </c>
      <c r="H10" s="42" t="s">
        <v>143</v>
      </c>
      <c r="I10" s="42" t="s">
        <v>97</v>
      </c>
      <c r="J10" s="42" t="s">
        <v>98</v>
      </c>
    </row>
    <row r="11" spans="1:10" x14ac:dyDescent="0.2">
      <c r="A11" t="s">
        <v>47</v>
      </c>
      <c r="B11" t="s">
        <v>7</v>
      </c>
      <c r="C11" s="68"/>
      <c r="E11">
        <v>1</v>
      </c>
      <c r="F11" s="43">
        <v>63</v>
      </c>
      <c r="G11" s="43">
        <f t="shared" si="0"/>
        <v>63</v>
      </c>
      <c r="H11" s="42" t="s">
        <v>143</v>
      </c>
      <c r="I11" s="42" t="s">
        <v>97</v>
      </c>
      <c r="J11" s="42" t="s">
        <v>98</v>
      </c>
    </row>
    <row r="12" spans="1:10" x14ac:dyDescent="0.2">
      <c r="A12" t="s">
        <v>47</v>
      </c>
      <c r="B12" t="s">
        <v>7</v>
      </c>
      <c r="C12" s="68"/>
      <c r="E12">
        <v>1</v>
      </c>
      <c r="F12" s="3">
        <v>54.18</v>
      </c>
      <c r="G12" s="3">
        <f t="shared" si="0"/>
        <v>54.18</v>
      </c>
      <c r="H12" s="42" t="s">
        <v>143</v>
      </c>
      <c r="I12" s="42" t="s">
        <v>97</v>
      </c>
      <c r="J12" s="42" t="s">
        <v>98</v>
      </c>
    </row>
    <row r="13" spans="1:10" x14ac:dyDescent="0.2">
      <c r="A13" t="s">
        <v>47</v>
      </c>
      <c r="B13" s="42" t="s">
        <v>7</v>
      </c>
      <c r="C13" s="68"/>
      <c r="E13">
        <v>1</v>
      </c>
      <c r="F13" s="3"/>
      <c r="G13" s="3">
        <f t="shared" si="0"/>
        <v>0</v>
      </c>
      <c r="H13" s="42"/>
      <c r="I13" s="42" t="s">
        <v>98</v>
      </c>
      <c r="J13" s="42" t="s">
        <v>98</v>
      </c>
    </row>
    <row r="14" spans="1:10" x14ac:dyDescent="0.2">
      <c r="A14" s="42" t="s">
        <v>47</v>
      </c>
      <c r="B14" s="42" t="s">
        <v>7</v>
      </c>
      <c r="C14" s="68"/>
      <c r="F14" s="69"/>
      <c r="G14" s="3">
        <f t="shared" si="0"/>
        <v>0</v>
      </c>
      <c r="H14" s="42"/>
      <c r="I14" s="42" t="s">
        <v>98</v>
      </c>
      <c r="J14" s="42" t="s">
        <v>98</v>
      </c>
    </row>
    <row r="15" spans="1:10" x14ac:dyDescent="0.2">
      <c r="A15" s="42" t="s">
        <v>39</v>
      </c>
      <c r="B15" s="42" t="s">
        <v>40</v>
      </c>
      <c r="C15" s="41" t="s">
        <v>40</v>
      </c>
      <c r="E15">
        <v>1</v>
      </c>
      <c r="F15" s="6">
        <v>0</v>
      </c>
      <c r="G15" s="3">
        <v>19.690000000000001</v>
      </c>
      <c r="H15" s="42" t="s">
        <v>111</v>
      </c>
      <c r="I15" s="42" t="s">
        <v>98</v>
      </c>
      <c r="J15" s="42" t="s">
        <v>98</v>
      </c>
    </row>
    <row r="16" spans="1:10" x14ac:dyDescent="0.2">
      <c r="A16" s="42" t="s">
        <v>39</v>
      </c>
      <c r="B16" s="42" t="s">
        <v>40</v>
      </c>
      <c r="C16" s="41" t="s">
        <v>40</v>
      </c>
      <c r="E16">
        <v>1</v>
      </c>
      <c r="F16" s="6">
        <v>0</v>
      </c>
      <c r="G16" s="3">
        <v>24.69</v>
      </c>
      <c r="H16" s="42" t="s">
        <v>111</v>
      </c>
      <c r="I16" s="42" t="s">
        <v>98</v>
      </c>
      <c r="J16" s="42" t="s">
        <v>98</v>
      </c>
    </row>
    <row r="17" spans="1:10" x14ac:dyDescent="0.2">
      <c r="A17" s="42" t="s">
        <v>99</v>
      </c>
      <c r="B17" t="s">
        <v>8</v>
      </c>
      <c r="C17" s="53" t="s">
        <v>141</v>
      </c>
      <c r="D17" s="19"/>
      <c r="E17" s="8">
        <v>1</v>
      </c>
      <c r="F17" s="20">
        <v>12.64</v>
      </c>
      <c r="G17" s="21">
        <f>Table323[[#This Row],[QTY]]*Table323[[#This Row],[COST]]</f>
        <v>12.64</v>
      </c>
      <c r="H17" s="42" t="s">
        <v>142</v>
      </c>
      <c r="I17" s="42" t="s">
        <v>98</v>
      </c>
      <c r="J17" s="42" t="s">
        <v>98</v>
      </c>
    </row>
    <row r="18" spans="1:10" x14ac:dyDescent="0.2">
      <c r="B18" t="s">
        <v>8</v>
      </c>
      <c r="C18" s="53" t="s">
        <v>55</v>
      </c>
      <c r="D18" s="19"/>
      <c r="E18" s="8">
        <v>1</v>
      </c>
      <c r="F18" s="20"/>
      <c r="G18" s="21"/>
      <c r="H18" s="42"/>
      <c r="I18" s="42" t="s">
        <v>98</v>
      </c>
      <c r="J18" s="42" t="s">
        <v>98</v>
      </c>
    </row>
    <row r="19" spans="1:10" x14ac:dyDescent="0.2">
      <c r="A19" s="9" t="s">
        <v>88</v>
      </c>
      <c r="B19" s="8" t="s">
        <v>8</v>
      </c>
      <c r="C19" s="10" t="s">
        <v>55</v>
      </c>
      <c r="D19" s="19"/>
      <c r="E19" s="8">
        <v>1</v>
      </c>
      <c r="F19" s="20"/>
      <c r="G19" s="21"/>
      <c r="H19" s="42"/>
      <c r="I19" s="42" t="s">
        <v>98</v>
      </c>
      <c r="J19" s="42" t="s">
        <v>98</v>
      </c>
    </row>
  </sheetData>
  <pageMargins left="0.75" right="0.75" top="1" bottom="1" header="0.5" footer="0.5"/>
  <pageSetup scale="1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 Sheet 2019</vt:lpstr>
      <vt:lpstr>Analysis 2019</vt:lpstr>
      <vt:lpstr>2019 Receipts by name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Kinsella</dc:creator>
  <cp:lastModifiedBy>wikusnierz</cp:lastModifiedBy>
  <cp:lastPrinted>2019-05-05T18:56:43Z</cp:lastPrinted>
  <dcterms:created xsi:type="dcterms:W3CDTF">2010-04-20T21:59:04Z</dcterms:created>
  <dcterms:modified xsi:type="dcterms:W3CDTF">2019-07-28T21:24:36Z</dcterms:modified>
</cp:coreProperties>
</file>